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716"/>
  <workbookPr defaultThemeVersion="166925"/>
  <xr:revisionPtr revIDLastSave="0" documentId="8_{D4E529F2-A9F9-406F-8AA3-6D5B6CA75D4D}" xr6:coauthVersionLast="46" xr6:coauthVersionMax="4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10" i="1"/>
  <c r="H13" i="1"/>
  <c r="F18" i="1"/>
  <c r="G24" i="1"/>
  <c r="F25" i="1"/>
  <c r="G25" i="1" s="1"/>
  <c r="E25" i="1"/>
  <c r="D25" i="1"/>
  <c r="C25" i="1"/>
  <c r="C24" i="1"/>
  <c r="E21" i="1"/>
  <c r="F23" i="1"/>
  <c r="E23" i="1"/>
  <c r="D23" i="1"/>
  <c r="I32" i="1"/>
  <c r="C34" i="1"/>
  <c r="D34" i="1"/>
  <c r="E34" i="1"/>
  <c r="E36" i="1"/>
  <c r="E33" i="1"/>
  <c r="D33" i="1"/>
  <c r="C33" i="1"/>
  <c r="B33" i="1"/>
  <c r="F33" i="1"/>
  <c r="H32" i="1"/>
  <c r="H2" i="1"/>
  <c r="I2" i="1" s="1"/>
  <c r="F22" i="1"/>
  <c r="G22" i="1"/>
  <c r="C22" i="1"/>
  <c r="D36" i="1"/>
  <c r="C36" i="1"/>
  <c r="J31" i="1"/>
  <c r="F31" i="1"/>
  <c r="F34" i="1" s="1"/>
  <c r="F36" i="1" s="1"/>
  <c r="F26" i="1"/>
  <c r="D26" i="1"/>
  <c r="E26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F28" i="1"/>
  <c r="E28" i="1"/>
  <c r="D28" i="1"/>
  <c r="C28" i="1"/>
  <c r="B28" i="1"/>
  <c r="C26" i="1"/>
  <c r="B26" i="1"/>
  <c r="B32" i="1"/>
  <c r="C32" i="1"/>
  <c r="B31" i="1"/>
  <c r="B34" i="1" s="1"/>
  <c r="B36" i="1" s="1"/>
  <c r="H31" i="1"/>
  <c r="H17" i="1"/>
  <c r="H9" i="1"/>
  <c r="H8" i="1"/>
  <c r="H7" i="1"/>
  <c r="H6" i="1"/>
  <c r="H5" i="1"/>
  <c r="C29" i="1"/>
  <c r="B29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I31" i="1"/>
  <c r="E31" i="1"/>
  <c r="D31" i="1"/>
  <c r="C31" i="1"/>
  <c r="F32" i="1"/>
  <c r="E32" i="1"/>
  <c r="D32" i="1"/>
  <c r="F16" i="1"/>
  <c r="E16" i="1"/>
  <c r="D16" i="1"/>
  <c r="C16" i="1"/>
  <c r="B16" i="1"/>
  <c r="F10" i="1"/>
  <c r="E10" i="1"/>
  <c r="D10" i="1"/>
  <c r="C10" i="1"/>
  <c r="B10" i="1"/>
  <c r="B12" i="1" s="1"/>
  <c r="C1" i="1"/>
  <c r="D1" i="1" s="1"/>
  <c r="E1" i="1" s="1"/>
  <c r="F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  <c r="AG1" i="1" s="1"/>
  <c r="AH1" i="1" s="1"/>
  <c r="AI1" i="1" s="1"/>
  <c r="AJ1" i="1" s="1"/>
  <c r="AK1" i="1" s="1"/>
  <c r="AL1" i="1" s="1"/>
  <c r="I6" i="1" l="1"/>
  <c r="J2" i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I17" i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E17" i="1" s="1"/>
  <c r="AF17" i="1" s="1"/>
  <c r="AG17" i="1" s="1"/>
  <c r="AH17" i="1" s="1"/>
  <c r="AI17" i="1" s="1"/>
  <c r="AJ17" i="1" s="1"/>
  <c r="AK17" i="1" s="1"/>
  <c r="AL17" i="1" s="1"/>
  <c r="I9" i="1"/>
  <c r="J9" i="1" s="1"/>
  <c r="K9" i="1" s="1"/>
  <c r="L9" i="1" s="1"/>
  <c r="M9" i="1" s="1"/>
  <c r="N9" i="1" s="1"/>
  <c r="O9" i="1" s="1"/>
  <c r="I8" i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I7" i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J6" i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AJ6" i="1" s="1"/>
  <c r="AK6" i="1" s="1"/>
  <c r="AL6" i="1" s="1"/>
  <c r="I5" i="1"/>
  <c r="I10" i="1" s="1"/>
  <c r="D24" i="1"/>
  <c r="E24" i="1"/>
  <c r="F24" i="1"/>
  <c r="B20" i="1"/>
  <c r="B18" i="1"/>
  <c r="B21" i="1" s="1"/>
  <c r="C12" i="1"/>
  <c r="D22" i="1"/>
  <c r="D12" i="1"/>
  <c r="E22" i="1"/>
  <c r="E12" i="1"/>
  <c r="F12" i="1"/>
  <c r="H22" i="1"/>
  <c r="P9" i="1" l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J5" i="1"/>
  <c r="F21" i="1"/>
  <c r="F20" i="1"/>
  <c r="E18" i="1"/>
  <c r="E20" i="1"/>
  <c r="D18" i="1"/>
  <c r="D21" i="1" s="1"/>
  <c r="D20" i="1"/>
  <c r="C18" i="1"/>
  <c r="C21" i="1" s="1"/>
  <c r="G21" i="1" s="1"/>
  <c r="C23" i="1"/>
  <c r="G23" i="1" s="1"/>
  <c r="E2" i="1" s="1"/>
  <c r="C20" i="1"/>
  <c r="G20" i="1" s="1"/>
  <c r="I3" i="1" l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H11" i="1"/>
  <c r="H12" i="1" s="1"/>
  <c r="H15" i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  <c r="AD15" i="1" s="1"/>
  <c r="AE15" i="1" s="1"/>
  <c r="AF15" i="1" s="1"/>
  <c r="AG15" i="1" s="1"/>
  <c r="AH15" i="1" s="1"/>
  <c r="AI15" i="1" s="1"/>
  <c r="AJ15" i="1" s="1"/>
  <c r="AK15" i="1" s="1"/>
  <c r="AL15" i="1" s="1"/>
  <c r="H14" i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AH14" i="1" s="1"/>
  <c r="AI14" i="1" s="1"/>
  <c r="AJ14" i="1" s="1"/>
  <c r="AK14" i="1" s="1"/>
  <c r="AL14" i="1" s="1"/>
  <c r="K5" i="1"/>
  <c r="J10" i="1"/>
  <c r="I22" i="1"/>
  <c r="H18" i="1" l="1"/>
  <c r="H16" i="1"/>
  <c r="H24" i="1" s="1"/>
  <c r="I13" i="1"/>
  <c r="I11" i="1"/>
  <c r="J22" i="1"/>
  <c r="L5" i="1"/>
  <c r="K10" i="1"/>
  <c r="J11" i="1" l="1"/>
  <c r="I12" i="1"/>
  <c r="H23" i="1"/>
  <c r="H20" i="1"/>
  <c r="J13" i="1"/>
  <c r="I16" i="1"/>
  <c r="I24" i="1" s="1"/>
  <c r="K22" i="1"/>
  <c r="M5" i="1"/>
  <c r="L10" i="1"/>
  <c r="K13" i="1" l="1"/>
  <c r="J16" i="1"/>
  <c r="J24" i="1" s="1"/>
  <c r="H33" i="1"/>
  <c r="H34" i="1" s="1"/>
  <c r="H35" i="1" s="1"/>
  <c r="H21" i="1"/>
  <c r="I23" i="1"/>
  <c r="I20" i="1"/>
  <c r="I18" i="1"/>
  <c r="K11" i="1"/>
  <c r="J12" i="1"/>
  <c r="L22" i="1"/>
  <c r="N5" i="1"/>
  <c r="M10" i="1"/>
  <c r="J23" i="1" l="1"/>
  <c r="J20" i="1"/>
  <c r="J18" i="1"/>
  <c r="L11" i="1"/>
  <c r="K12" i="1"/>
  <c r="I33" i="1"/>
  <c r="I34" i="1" s="1"/>
  <c r="I35" i="1" s="1"/>
  <c r="I21" i="1"/>
  <c r="L13" i="1"/>
  <c r="K16" i="1"/>
  <c r="K24" i="1" s="1"/>
  <c r="M22" i="1"/>
  <c r="O5" i="1"/>
  <c r="N10" i="1"/>
  <c r="M13" i="1" l="1"/>
  <c r="L16" i="1"/>
  <c r="L24" i="1" s="1"/>
  <c r="K23" i="1"/>
  <c r="K20" i="1"/>
  <c r="K18" i="1"/>
  <c r="M11" i="1"/>
  <c r="L12" i="1"/>
  <c r="J33" i="1"/>
  <c r="J34" i="1" s="1"/>
  <c r="J35" i="1" s="1"/>
  <c r="J21" i="1"/>
  <c r="N22" i="1"/>
  <c r="P5" i="1"/>
  <c r="O10" i="1"/>
  <c r="L23" i="1" l="1"/>
  <c r="L20" i="1"/>
  <c r="L18" i="1"/>
  <c r="N11" i="1"/>
  <c r="M12" i="1"/>
  <c r="K33" i="1"/>
  <c r="K34" i="1" s="1"/>
  <c r="K35" i="1" s="1"/>
  <c r="K21" i="1"/>
  <c r="N13" i="1"/>
  <c r="M16" i="1"/>
  <c r="M24" i="1" s="1"/>
  <c r="O22" i="1"/>
  <c r="Q5" i="1"/>
  <c r="P10" i="1"/>
  <c r="O13" i="1" l="1"/>
  <c r="N16" i="1"/>
  <c r="N24" i="1" s="1"/>
  <c r="M23" i="1"/>
  <c r="M20" i="1"/>
  <c r="M18" i="1"/>
  <c r="O11" i="1"/>
  <c r="N12" i="1"/>
  <c r="L33" i="1"/>
  <c r="L34" i="1" s="1"/>
  <c r="L35" i="1" s="1"/>
  <c r="L21" i="1"/>
  <c r="P22" i="1"/>
  <c r="R5" i="1"/>
  <c r="Q10" i="1"/>
  <c r="N23" i="1" l="1"/>
  <c r="N20" i="1"/>
  <c r="N18" i="1"/>
  <c r="P11" i="1"/>
  <c r="O12" i="1"/>
  <c r="M33" i="1"/>
  <c r="M34" i="1" s="1"/>
  <c r="M35" i="1" s="1"/>
  <c r="M21" i="1"/>
  <c r="P13" i="1"/>
  <c r="O16" i="1"/>
  <c r="O24" i="1" s="1"/>
  <c r="Q22" i="1"/>
  <c r="S5" i="1"/>
  <c r="R10" i="1"/>
  <c r="Q13" i="1" l="1"/>
  <c r="P16" i="1"/>
  <c r="P24" i="1" s="1"/>
  <c r="O23" i="1"/>
  <c r="O20" i="1"/>
  <c r="O18" i="1"/>
  <c r="Q11" i="1"/>
  <c r="P12" i="1"/>
  <c r="N33" i="1"/>
  <c r="N34" i="1" s="1"/>
  <c r="N35" i="1" s="1"/>
  <c r="N21" i="1"/>
  <c r="R22" i="1"/>
  <c r="T5" i="1"/>
  <c r="S10" i="1"/>
  <c r="P23" i="1" l="1"/>
  <c r="P20" i="1"/>
  <c r="P18" i="1"/>
  <c r="R11" i="1"/>
  <c r="Q12" i="1"/>
  <c r="O33" i="1"/>
  <c r="O34" i="1" s="1"/>
  <c r="O35" i="1" s="1"/>
  <c r="O21" i="1"/>
  <c r="R13" i="1"/>
  <c r="Q16" i="1"/>
  <c r="Q24" i="1" s="1"/>
  <c r="S22" i="1"/>
  <c r="U5" i="1"/>
  <c r="T10" i="1"/>
  <c r="S13" i="1" l="1"/>
  <c r="R16" i="1"/>
  <c r="R24" i="1" s="1"/>
  <c r="Q23" i="1"/>
  <c r="Q20" i="1"/>
  <c r="Q18" i="1"/>
  <c r="S11" i="1"/>
  <c r="R12" i="1"/>
  <c r="P33" i="1"/>
  <c r="P34" i="1" s="1"/>
  <c r="P35" i="1" s="1"/>
  <c r="P21" i="1"/>
  <c r="T22" i="1"/>
  <c r="V5" i="1"/>
  <c r="U10" i="1"/>
  <c r="R23" i="1" l="1"/>
  <c r="R20" i="1"/>
  <c r="R18" i="1"/>
  <c r="T11" i="1"/>
  <c r="S12" i="1"/>
  <c r="Q33" i="1"/>
  <c r="Q34" i="1" s="1"/>
  <c r="Q35" i="1" s="1"/>
  <c r="Q21" i="1"/>
  <c r="T13" i="1"/>
  <c r="S16" i="1"/>
  <c r="S24" i="1" s="1"/>
  <c r="U22" i="1"/>
  <c r="W5" i="1"/>
  <c r="V10" i="1"/>
  <c r="U13" i="1" l="1"/>
  <c r="T16" i="1"/>
  <c r="T24" i="1" s="1"/>
  <c r="S23" i="1"/>
  <c r="S20" i="1"/>
  <c r="S18" i="1"/>
  <c r="U11" i="1"/>
  <c r="T12" i="1"/>
  <c r="R33" i="1"/>
  <c r="R34" i="1" s="1"/>
  <c r="R35" i="1" s="1"/>
  <c r="R21" i="1"/>
  <c r="V22" i="1"/>
  <c r="X5" i="1"/>
  <c r="W10" i="1"/>
  <c r="T23" i="1" l="1"/>
  <c r="T20" i="1"/>
  <c r="T18" i="1"/>
  <c r="V11" i="1"/>
  <c r="U12" i="1"/>
  <c r="S33" i="1"/>
  <c r="S34" i="1" s="1"/>
  <c r="S35" i="1" s="1"/>
  <c r="S21" i="1"/>
  <c r="V13" i="1"/>
  <c r="U16" i="1"/>
  <c r="U24" i="1" s="1"/>
  <c r="W22" i="1"/>
  <c r="Y5" i="1"/>
  <c r="X10" i="1"/>
  <c r="W13" i="1" l="1"/>
  <c r="V16" i="1"/>
  <c r="V24" i="1" s="1"/>
  <c r="U23" i="1"/>
  <c r="U20" i="1"/>
  <c r="U18" i="1"/>
  <c r="W11" i="1"/>
  <c r="V12" i="1"/>
  <c r="T33" i="1"/>
  <c r="T34" i="1" s="1"/>
  <c r="T35" i="1" s="1"/>
  <c r="T21" i="1"/>
  <c r="X22" i="1"/>
  <c r="Z5" i="1"/>
  <c r="Y10" i="1"/>
  <c r="V23" i="1" l="1"/>
  <c r="V20" i="1"/>
  <c r="V18" i="1"/>
  <c r="X11" i="1"/>
  <c r="W12" i="1"/>
  <c r="U33" i="1"/>
  <c r="U34" i="1" s="1"/>
  <c r="U35" i="1" s="1"/>
  <c r="U21" i="1"/>
  <c r="X13" i="1"/>
  <c r="W16" i="1"/>
  <c r="W24" i="1" s="1"/>
  <c r="Y22" i="1"/>
  <c r="AA5" i="1"/>
  <c r="Z10" i="1"/>
  <c r="Y13" i="1" l="1"/>
  <c r="X16" i="1"/>
  <c r="X24" i="1" s="1"/>
  <c r="W23" i="1"/>
  <c r="W20" i="1"/>
  <c r="W18" i="1"/>
  <c r="Y11" i="1"/>
  <c r="X12" i="1"/>
  <c r="V33" i="1"/>
  <c r="V34" i="1" s="1"/>
  <c r="V35" i="1" s="1"/>
  <c r="V21" i="1"/>
  <c r="Z22" i="1"/>
  <c r="AB5" i="1"/>
  <c r="AA10" i="1"/>
  <c r="X23" i="1" l="1"/>
  <c r="X20" i="1"/>
  <c r="X18" i="1"/>
  <c r="Z11" i="1"/>
  <c r="Y12" i="1"/>
  <c r="W33" i="1"/>
  <c r="W34" i="1" s="1"/>
  <c r="W35" i="1" s="1"/>
  <c r="W21" i="1"/>
  <c r="Z13" i="1"/>
  <c r="Y16" i="1"/>
  <c r="Y24" i="1" s="1"/>
  <c r="AA22" i="1"/>
  <c r="AC5" i="1"/>
  <c r="AB10" i="1"/>
  <c r="AA13" i="1" l="1"/>
  <c r="Z16" i="1"/>
  <c r="Z24" i="1" s="1"/>
  <c r="Y23" i="1"/>
  <c r="Y20" i="1"/>
  <c r="Y18" i="1"/>
  <c r="AA11" i="1"/>
  <c r="Z12" i="1"/>
  <c r="X33" i="1"/>
  <c r="X34" i="1" s="1"/>
  <c r="X35" i="1" s="1"/>
  <c r="X21" i="1"/>
  <c r="AB22" i="1"/>
  <c r="AD5" i="1"/>
  <c r="AC10" i="1"/>
  <c r="Z23" i="1" l="1"/>
  <c r="Z20" i="1"/>
  <c r="Z18" i="1"/>
  <c r="AB11" i="1"/>
  <c r="AA12" i="1"/>
  <c r="Y33" i="1"/>
  <c r="Y34" i="1" s="1"/>
  <c r="Y35" i="1" s="1"/>
  <c r="Y21" i="1"/>
  <c r="AB13" i="1"/>
  <c r="AA16" i="1"/>
  <c r="AA24" i="1" s="1"/>
  <c r="AC22" i="1"/>
  <c r="AE5" i="1"/>
  <c r="AD10" i="1"/>
  <c r="AC13" i="1" l="1"/>
  <c r="AB16" i="1"/>
  <c r="AB24" i="1" s="1"/>
  <c r="AA23" i="1"/>
  <c r="AA20" i="1"/>
  <c r="AA18" i="1"/>
  <c r="AC11" i="1"/>
  <c r="AB12" i="1"/>
  <c r="Z33" i="1"/>
  <c r="Z34" i="1" s="1"/>
  <c r="Z35" i="1" s="1"/>
  <c r="Z21" i="1"/>
  <c r="AD22" i="1"/>
  <c r="AF5" i="1"/>
  <c r="AE10" i="1"/>
  <c r="AB23" i="1" l="1"/>
  <c r="AB20" i="1"/>
  <c r="AB18" i="1"/>
  <c r="AD11" i="1"/>
  <c r="AC12" i="1"/>
  <c r="AA33" i="1"/>
  <c r="AA34" i="1" s="1"/>
  <c r="AA35" i="1" s="1"/>
  <c r="AA21" i="1"/>
  <c r="AD13" i="1"/>
  <c r="AC16" i="1"/>
  <c r="AC24" i="1" s="1"/>
  <c r="AE22" i="1"/>
  <c r="AG5" i="1"/>
  <c r="AF10" i="1"/>
  <c r="AE13" i="1" l="1"/>
  <c r="AD16" i="1"/>
  <c r="AD24" i="1" s="1"/>
  <c r="AC23" i="1"/>
  <c r="AC20" i="1"/>
  <c r="AC18" i="1"/>
  <c r="AE11" i="1"/>
  <c r="AD12" i="1"/>
  <c r="AB33" i="1"/>
  <c r="AB34" i="1" s="1"/>
  <c r="AB35" i="1" s="1"/>
  <c r="AB21" i="1"/>
  <c r="AF22" i="1"/>
  <c r="AH5" i="1"/>
  <c r="AG10" i="1"/>
  <c r="AD23" i="1" l="1"/>
  <c r="AD20" i="1"/>
  <c r="AD18" i="1"/>
  <c r="AF11" i="1"/>
  <c r="AE12" i="1"/>
  <c r="AC33" i="1"/>
  <c r="AC34" i="1" s="1"/>
  <c r="AC35" i="1" s="1"/>
  <c r="AC21" i="1"/>
  <c r="AF13" i="1"/>
  <c r="AE16" i="1"/>
  <c r="AE24" i="1" s="1"/>
  <c r="AG22" i="1"/>
  <c r="AI5" i="1"/>
  <c r="AH10" i="1"/>
  <c r="AG13" i="1" l="1"/>
  <c r="AF16" i="1"/>
  <c r="AF24" i="1" s="1"/>
  <c r="AE20" i="1"/>
  <c r="AE23" i="1"/>
  <c r="AE18" i="1"/>
  <c r="AG11" i="1"/>
  <c r="AF12" i="1"/>
  <c r="AD33" i="1"/>
  <c r="AD34" i="1" s="1"/>
  <c r="AD35" i="1" s="1"/>
  <c r="AD21" i="1"/>
  <c r="AH22" i="1"/>
  <c r="AJ5" i="1"/>
  <c r="AI10" i="1"/>
  <c r="AF23" i="1" l="1"/>
  <c r="AF20" i="1"/>
  <c r="AF18" i="1"/>
  <c r="AH11" i="1"/>
  <c r="AG12" i="1"/>
  <c r="AE33" i="1"/>
  <c r="AE34" i="1" s="1"/>
  <c r="AE35" i="1" s="1"/>
  <c r="AE21" i="1"/>
  <c r="AH13" i="1"/>
  <c r="AG16" i="1"/>
  <c r="AG24" i="1" s="1"/>
  <c r="AI22" i="1"/>
  <c r="AK5" i="1"/>
  <c r="AJ10" i="1"/>
  <c r="AI13" i="1" l="1"/>
  <c r="AH16" i="1"/>
  <c r="AH24" i="1" s="1"/>
  <c r="AG23" i="1"/>
  <c r="AG20" i="1"/>
  <c r="AG18" i="1"/>
  <c r="AI11" i="1"/>
  <c r="AH12" i="1"/>
  <c r="AF33" i="1"/>
  <c r="AF34" i="1" s="1"/>
  <c r="AF35" i="1" s="1"/>
  <c r="AF21" i="1"/>
  <c r="AJ22" i="1"/>
  <c r="AL5" i="1"/>
  <c r="AL10" i="1" s="1"/>
  <c r="AK10" i="1"/>
  <c r="AH23" i="1" l="1"/>
  <c r="AH20" i="1"/>
  <c r="AH18" i="1"/>
  <c r="AJ11" i="1"/>
  <c r="AI12" i="1"/>
  <c r="AG33" i="1"/>
  <c r="AG34" i="1" s="1"/>
  <c r="AG35" i="1" s="1"/>
  <c r="AG21" i="1"/>
  <c r="AJ13" i="1"/>
  <c r="AI16" i="1"/>
  <c r="AI24" i="1" s="1"/>
  <c r="AK22" i="1"/>
  <c r="AL22" i="1"/>
  <c r="AK13" i="1" l="1"/>
  <c r="AJ16" i="1"/>
  <c r="AJ24" i="1" s="1"/>
  <c r="AI23" i="1"/>
  <c r="AI20" i="1"/>
  <c r="AI18" i="1"/>
  <c r="AK11" i="1"/>
  <c r="AJ12" i="1"/>
  <c r="AH33" i="1"/>
  <c r="AH34" i="1" s="1"/>
  <c r="AH35" i="1" s="1"/>
  <c r="AH21" i="1"/>
  <c r="AJ23" i="1" l="1"/>
  <c r="AJ20" i="1"/>
  <c r="AJ18" i="1"/>
  <c r="AL11" i="1"/>
  <c r="AL12" i="1" s="1"/>
  <c r="AK12" i="1"/>
  <c r="AI33" i="1"/>
  <c r="AI34" i="1" s="1"/>
  <c r="AI35" i="1" s="1"/>
  <c r="AI21" i="1"/>
  <c r="AL13" i="1"/>
  <c r="AL16" i="1" s="1"/>
  <c r="AK16" i="1"/>
  <c r="AK24" i="1" s="1"/>
  <c r="AL24" i="1" l="1"/>
  <c r="AK23" i="1"/>
  <c r="AK20" i="1"/>
  <c r="AK18" i="1"/>
  <c r="AL23" i="1"/>
  <c r="AL20" i="1"/>
  <c r="AL18" i="1"/>
  <c r="AL21" i="1" s="1"/>
  <c r="AJ33" i="1"/>
  <c r="AJ34" i="1" s="1"/>
  <c r="AJ35" i="1" s="1"/>
  <c r="AJ21" i="1"/>
  <c r="AL33" i="1" l="1"/>
  <c r="AL34" i="1" s="1"/>
  <c r="AL35" i="1" s="1"/>
  <c r="AK33" i="1"/>
  <c r="AK34" i="1" s="1"/>
  <c r="AK35" i="1" s="1"/>
  <c r="AK21" i="1"/>
</calcChain>
</file>

<file path=xl/sharedStrings.xml><?xml version="1.0" encoding="utf-8"?>
<sst xmlns="http://schemas.openxmlformats.org/spreadsheetml/2006/main" count="42" uniqueCount="42">
  <si>
    <t>MOMO</t>
  </si>
  <si>
    <t>MOMO Inc. (2021)</t>
  </si>
  <si>
    <t>Gross Profit Growth</t>
  </si>
  <si>
    <t>Revenue Growth</t>
  </si>
  <si>
    <t>Values in ¥t</t>
  </si>
  <si>
    <t>Discount</t>
  </si>
  <si>
    <t>Cost Growth</t>
  </si>
  <si>
    <t>Income Statement</t>
  </si>
  <si>
    <t>Short Time Frame Divisor</t>
  </si>
  <si>
    <t>Live Video Service</t>
  </si>
  <si>
    <t>Value-added Service</t>
  </si>
  <si>
    <t>Mobile Marketing</t>
  </si>
  <si>
    <t>Mobile Games</t>
  </si>
  <si>
    <t>Other</t>
  </si>
  <si>
    <t>Revenue</t>
  </si>
  <si>
    <t>Cost of Revenues</t>
  </si>
  <si>
    <t>Gross Profit</t>
  </si>
  <si>
    <t>Research/Development</t>
  </si>
  <si>
    <t>Sales/Marketing</t>
  </si>
  <si>
    <t>General/Adminstrative</t>
  </si>
  <si>
    <t>Operating Cost</t>
  </si>
  <si>
    <t>Other Income</t>
  </si>
  <si>
    <t>Operating Profit</t>
  </si>
  <si>
    <t>Averages</t>
  </si>
  <si>
    <t>Gross margin</t>
  </si>
  <si>
    <t>Operating Margin</t>
  </si>
  <si>
    <t>Revenue Y/Y</t>
  </si>
  <si>
    <t>Gross Profit Y/Y</t>
  </si>
  <si>
    <t>Operating Costs Y/Y</t>
  </si>
  <si>
    <t>Operating Profit Y/Y</t>
  </si>
  <si>
    <t>PPS (est avg) (usd)</t>
  </si>
  <si>
    <t>Shares (thousands) (NASDAQ)</t>
  </si>
  <si>
    <t>Market Cap (thousands)</t>
  </si>
  <si>
    <t>Cash</t>
  </si>
  <si>
    <t>Debt</t>
  </si>
  <si>
    <t>Net Cash</t>
  </si>
  <si>
    <t>Enterprise Value</t>
  </si>
  <si>
    <t>NPV</t>
  </si>
  <si>
    <t>Total Value</t>
  </si>
  <si>
    <t>Forecasted PPS (usd)</t>
  </si>
  <si>
    <t>Current Book (usd)</t>
  </si>
  <si>
    <t>Conversion is baked into usd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</si>
</sst>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1" fillId="0" borderId="0" xfId="0" applyNumberFormat="1" applyFont="1"/>
    <xf numFmtId="3" fontId="0" fillId="0" borderId="0" xfId="0" applyNumberFormat="1"/>
    <xf numFmtId="0" fontId="1" fillId="0" borderId="0" xfId="0" applyNumberFormat="1" applyFont="1"/>
    <xf numFmtId="164" fontId="1" fillId="0" borderId="0" xfId="0" applyNumberFormat="1" applyFont="1"/>
    <xf numFmtId="9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8"/>
  <sheetViews>
    <sheetView tabSelected="1" workbookViewId="0">
      <pane xSplit="1" ySplit="1" topLeftCell="B2" activePane="bottomRight" state="frozen"/>
      <selection pane="bottomRight" activeCell="H4" sqref="H4"/>
      <selection pane="bottomLeft"/>
      <selection pane="topRight"/>
    </sheetView>
  </sheetViews>
  <sheetFormatPr defaultRowHeight="15"/>
  <cols>
    <col min="1" max="1" width="22.140625" customWidth="1"/>
    <col min="2" max="7" width="12.28515625" customWidth="1"/>
    <col min="8" max="14" width="14.28515625" customWidth="1"/>
    <col min="15" max="38" width="15.85546875" customWidth="1"/>
  </cols>
  <sheetData>
    <row r="1" spans="1:38" s="3" customFormat="1">
      <c r="A1" s="3" t="s">
        <v>0</v>
      </c>
      <c r="B1" s="3">
        <v>2015</v>
      </c>
      <c r="C1" s="3">
        <f t="shared" ref="C1:AL1" si="0">B1+1</f>
        <v>2016</v>
      </c>
      <c r="D1" s="3">
        <f t="shared" si="0"/>
        <v>2017</v>
      </c>
      <c r="E1" s="3">
        <f t="shared" si="0"/>
        <v>2018</v>
      </c>
      <c r="F1" s="3">
        <f t="shared" si="0"/>
        <v>2019</v>
      </c>
      <c r="H1" s="3">
        <f>F1+1</f>
        <v>2020</v>
      </c>
      <c r="I1" s="3">
        <f t="shared" si="0"/>
        <v>2021</v>
      </c>
      <c r="J1" s="3">
        <f t="shared" si="0"/>
        <v>2022</v>
      </c>
      <c r="K1" s="3">
        <f t="shared" si="0"/>
        <v>2023</v>
      </c>
      <c r="L1" s="3">
        <f t="shared" si="0"/>
        <v>2024</v>
      </c>
      <c r="M1" s="3">
        <f t="shared" si="0"/>
        <v>2025</v>
      </c>
      <c r="N1" s="3">
        <f t="shared" si="0"/>
        <v>2026</v>
      </c>
      <c r="O1" s="3">
        <f t="shared" si="0"/>
        <v>2027</v>
      </c>
      <c r="P1" s="3">
        <f t="shared" si="0"/>
        <v>2028</v>
      </c>
      <c r="Q1" s="3">
        <f t="shared" si="0"/>
        <v>2029</v>
      </c>
      <c r="R1" s="3">
        <f t="shared" si="0"/>
        <v>2030</v>
      </c>
      <c r="S1" s="3">
        <f t="shared" si="0"/>
        <v>2031</v>
      </c>
      <c r="T1" s="3">
        <f t="shared" si="0"/>
        <v>2032</v>
      </c>
      <c r="U1" s="3">
        <f t="shared" si="0"/>
        <v>2033</v>
      </c>
      <c r="V1" s="3">
        <f t="shared" si="0"/>
        <v>2034</v>
      </c>
      <c r="W1" s="3">
        <f t="shared" si="0"/>
        <v>2035</v>
      </c>
      <c r="X1" s="3">
        <f t="shared" si="0"/>
        <v>2036</v>
      </c>
      <c r="Y1" s="3">
        <f t="shared" si="0"/>
        <v>2037</v>
      </c>
      <c r="Z1" s="3">
        <f t="shared" si="0"/>
        <v>2038</v>
      </c>
      <c r="AA1" s="3">
        <f t="shared" si="0"/>
        <v>2039</v>
      </c>
      <c r="AB1" s="3">
        <f t="shared" si="0"/>
        <v>2040</v>
      </c>
      <c r="AC1" s="3">
        <f t="shared" si="0"/>
        <v>2041</v>
      </c>
      <c r="AD1" s="3">
        <f t="shared" si="0"/>
        <v>2042</v>
      </c>
      <c r="AE1" s="3">
        <f t="shared" si="0"/>
        <v>2043</v>
      </c>
      <c r="AF1" s="3">
        <f t="shared" si="0"/>
        <v>2044</v>
      </c>
      <c r="AG1" s="3">
        <f t="shared" si="0"/>
        <v>2045</v>
      </c>
      <c r="AH1" s="3">
        <f t="shared" si="0"/>
        <v>2046</v>
      </c>
      <c r="AI1" s="3">
        <f t="shared" si="0"/>
        <v>2047</v>
      </c>
      <c r="AJ1" s="3">
        <f t="shared" si="0"/>
        <v>2048</v>
      </c>
      <c r="AK1" s="3">
        <f t="shared" si="0"/>
        <v>2049</v>
      </c>
      <c r="AL1" s="3">
        <f t="shared" si="0"/>
        <v>2050</v>
      </c>
    </row>
    <row r="2" spans="1:38" s="5" customFormat="1">
      <c r="A2" s="5" t="s">
        <v>1</v>
      </c>
      <c r="C2" s="5" t="s">
        <v>2</v>
      </c>
      <c r="E2" s="5">
        <f>G23</f>
        <v>1.027824939236071</v>
      </c>
      <c r="F2" s="5" t="s">
        <v>3</v>
      </c>
      <c r="H2" s="5">
        <f>G22/F4</f>
        <v>0.23216714066426161</v>
      </c>
      <c r="I2" s="5">
        <f>H2*(1-$E3)</f>
        <v>0.1857337125314093</v>
      </c>
      <c r="J2" s="5">
        <f t="shared" ref="J2:AL2" si="1">I2*(1-$E3)</f>
        <v>0.14858697002512744</v>
      </c>
      <c r="K2" s="5">
        <f t="shared" si="1"/>
        <v>0.11886957602010195</v>
      </c>
      <c r="L2" s="5">
        <f t="shared" si="1"/>
        <v>9.5095660816081562E-2</v>
      </c>
      <c r="M2" s="5">
        <f t="shared" si="1"/>
        <v>7.6076528652865252E-2</v>
      </c>
      <c r="N2" s="5">
        <f t="shared" si="1"/>
        <v>6.0861222922292207E-2</v>
      </c>
      <c r="O2" s="5">
        <f t="shared" si="1"/>
        <v>4.8688978337833769E-2</v>
      </c>
      <c r="P2" s="5">
        <f t="shared" si="1"/>
        <v>3.8951182670267016E-2</v>
      </c>
      <c r="Q2" s="5">
        <f t="shared" si="1"/>
        <v>3.1160946136213615E-2</v>
      </c>
      <c r="R2" s="5">
        <f t="shared" si="1"/>
        <v>2.4928756908970895E-2</v>
      </c>
      <c r="S2" s="5">
        <f t="shared" si="1"/>
        <v>1.9943005527176719E-2</v>
      </c>
      <c r="T2" s="5">
        <f t="shared" si="1"/>
        <v>1.5954404421741376E-2</v>
      </c>
      <c r="U2" s="5">
        <f t="shared" si="1"/>
        <v>1.2763523537393101E-2</v>
      </c>
      <c r="V2" s="5">
        <f t="shared" si="1"/>
        <v>1.0210818829914481E-2</v>
      </c>
      <c r="W2" s="5">
        <f t="shared" si="1"/>
        <v>8.1686550639315843E-3</v>
      </c>
      <c r="X2" s="5">
        <f t="shared" si="1"/>
        <v>6.5349240511452678E-3</v>
      </c>
      <c r="Y2" s="5">
        <f t="shared" si="1"/>
        <v>5.227939240916215E-3</v>
      </c>
      <c r="Z2" s="5">
        <f t="shared" si="1"/>
        <v>4.182351392732972E-3</v>
      </c>
      <c r="AA2" s="5">
        <f t="shared" si="1"/>
        <v>3.3458811141863776E-3</v>
      </c>
      <c r="AB2" s="5">
        <f t="shared" si="1"/>
        <v>2.6767048913491024E-3</v>
      </c>
      <c r="AC2" s="5">
        <f t="shared" si="1"/>
        <v>2.1413639130792822E-3</v>
      </c>
      <c r="AD2" s="5">
        <f t="shared" si="1"/>
        <v>1.7130911304634258E-3</v>
      </c>
      <c r="AE2" s="5">
        <f t="shared" si="1"/>
        <v>1.3704729043707408E-3</v>
      </c>
      <c r="AF2" s="5">
        <f t="shared" si="1"/>
        <v>1.0963783234965926E-3</v>
      </c>
      <c r="AG2" s="5">
        <f t="shared" si="1"/>
        <v>8.7710265879727416E-4</v>
      </c>
      <c r="AH2" s="5">
        <f t="shared" si="1"/>
        <v>7.0168212703781941E-4</v>
      </c>
      <c r="AI2" s="5">
        <f t="shared" si="1"/>
        <v>5.6134570163025551E-4</v>
      </c>
      <c r="AJ2" s="5">
        <f t="shared" si="1"/>
        <v>4.4907656130420442E-4</v>
      </c>
      <c r="AK2" s="5">
        <f t="shared" si="1"/>
        <v>3.5926124904336356E-4</v>
      </c>
      <c r="AL2" s="5">
        <f t="shared" si="1"/>
        <v>2.8740899923469088E-4</v>
      </c>
    </row>
    <row r="3" spans="1:38" s="5" customFormat="1">
      <c r="A3" s="5" t="s">
        <v>4</v>
      </c>
      <c r="C3" s="5" t="s">
        <v>5</v>
      </c>
      <c r="E3" s="5">
        <v>0.2</v>
      </c>
      <c r="F3" s="5" t="s">
        <v>6</v>
      </c>
      <c r="H3" s="5">
        <f>G24/3.5</f>
        <v>0.20845900955553301</v>
      </c>
      <c r="I3" s="5">
        <f>H3*(1-$E3)</f>
        <v>0.16676720764442643</v>
      </c>
      <c r="J3" s="5">
        <f t="shared" ref="J3:AL3" si="2">I3*(1-$E3)</f>
        <v>0.13341376611554115</v>
      </c>
      <c r="K3" s="5">
        <f t="shared" si="2"/>
        <v>0.10673101289243292</v>
      </c>
      <c r="L3" s="5">
        <f t="shared" si="2"/>
        <v>8.5384810313946347E-2</v>
      </c>
      <c r="M3" s="5">
        <f t="shared" si="2"/>
        <v>6.8307848251157086E-2</v>
      </c>
      <c r="N3" s="5">
        <f t="shared" si="2"/>
        <v>5.464627860092567E-2</v>
      </c>
      <c r="O3" s="5">
        <f t="shared" si="2"/>
        <v>4.3717022880740537E-2</v>
      </c>
      <c r="P3" s="5">
        <f t="shared" si="2"/>
        <v>3.4973618304592433E-2</v>
      </c>
      <c r="Q3" s="5">
        <f t="shared" si="2"/>
        <v>2.7978894643673948E-2</v>
      </c>
      <c r="R3" s="5">
        <f t="shared" si="2"/>
        <v>2.2383115714939159E-2</v>
      </c>
      <c r="S3" s="5">
        <f t="shared" si="2"/>
        <v>1.7906492571951326E-2</v>
      </c>
      <c r="T3" s="5">
        <f t="shared" si="2"/>
        <v>1.4325194057561061E-2</v>
      </c>
      <c r="U3" s="5">
        <f t="shared" si="2"/>
        <v>1.1460155246048849E-2</v>
      </c>
      <c r="V3" s="5">
        <f t="shared" si="2"/>
        <v>9.1681241968390795E-3</v>
      </c>
      <c r="W3" s="5">
        <f t="shared" si="2"/>
        <v>7.3344993574712639E-3</v>
      </c>
      <c r="X3" s="5">
        <f t="shared" si="2"/>
        <v>5.8675994859770115E-3</v>
      </c>
      <c r="Y3" s="5">
        <f t="shared" si="2"/>
        <v>4.6940795887816097E-3</v>
      </c>
      <c r="Z3" s="5">
        <f t="shared" si="2"/>
        <v>3.7552636710252879E-3</v>
      </c>
      <c r="AA3" s="5">
        <f t="shared" si="2"/>
        <v>3.0042109368202305E-3</v>
      </c>
      <c r="AB3" s="5">
        <f t="shared" si="2"/>
        <v>2.4033687494561845E-3</v>
      </c>
      <c r="AC3" s="5">
        <f t="shared" si="2"/>
        <v>1.9226949995649477E-3</v>
      </c>
      <c r="AD3" s="5">
        <f t="shared" si="2"/>
        <v>1.5381559996519583E-3</v>
      </c>
      <c r="AE3" s="5">
        <f t="shared" si="2"/>
        <v>1.2305247997215667E-3</v>
      </c>
      <c r="AF3" s="5">
        <f t="shared" si="2"/>
        <v>9.8441983977725343E-4</v>
      </c>
      <c r="AG3" s="5">
        <f t="shared" si="2"/>
        <v>7.8753587182180281E-4</v>
      </c>
      <c r="AH3" s="5">
        <f t="shared" si="2"/>
        <v>6.3002869745744231E-4</v>
      </c>
      <c r="AI3" s="5">
        <f t="shared" si="2"/>
        <v>5.0402295796595387E-4</v>
      </c>
      <c r="AJ3" s="5">
        <f t="shared" si="2"/>
        <v>4.0321836637276313E-4</v>
      </c>
      <c r="AK3" s="5">
        <f t="shared" si="2"/>
        <v>3.225746930982105E-4</v>
      </c>
      <c r="AL3" s="5">
        <f t="shared" si="2"/>
        <v>2.5805975447856842E-4</v>
      </c>
    </row>
    <row r="4" spans="1:38" s="2" customFormat="1">
      <c r="A4" s="2" t="s">
        <v>7</v>
      </c>
      <c r="D4" s="2" t="s">
        <v>8</v>
      </c>
      <c r="F4" s="8">
        <v>6</v>
      </c>
    </row>
    <row r="5" spans="1:38" s="2" customFormat="1">
      <c r="A5" s="2" t="s">
        <v>9</v>
      </c>
      <c r="B5" s="2">
        <v>7846</v>
      </c>
      <c r="C5" s="2">
        <v>2534604</v>
      </c>
      <c r="D5" s="2">
        <v>7429906</v>
      </c>
      <c r="E5" s="2">
        <v>10709491</v>
      </c>
      <c r="F5" s="2">
        <v>12448131</v>
      </c>
      <c r="H5" s="2">
        <f>F5+(F5*H$2)</f>
        <v>15338177.980884155</v>
      </c>
      <c r="I5" s="2">
        <f>H5+(H5*I$2)</f>
        <v>18186994.720741287</v>
      </c>
      <c r="J5" s="2">
        <f t="shared" ref="J5:AL6" si="3">I5+(I5*J$2)</f>
        <v>20889345.160159223</v>
      </c>
      <c r="K5" s="2">
        <f t="shared" si="3"/>
        <v>23372452.762684919</v>
      </c>
      <c r="L5" s="2">
        <f t="shared" si="3"/>
        <v>25595071.603045091</v>
      </c>
      <c r="M5" s="2">
        <f t="shared" si="3"/>
        <v>27542255.801226288</v>
      </c>
      <c r="N5" s="2">
        <f t="shared" si="3"/>
        <v>29218511.171327516</v>
      </c>
      <c r="O5" s="2">
        <f t="shared" si="3"/>
        <v>30641130.628812037</v>
      </c>
      <c r="P5" s="2">
        <f t="shared" si="3"/>
        <v>31834638.905158408</v>
      </c>
      <c r="Q5" s="2">
        <f t="shared" si="3"/>
        <v>32826636.37334786</v>
      </c>
      <c r="R5" s="2">
        <f t="shared" si="3"/>
        <v>33644963.611638233</v>
      </c>
      <c r="S5" s="2">
        <f t="shared" si="3"/>
        <v>34315945.306906797</v>
      </c>
      <c r="T5" s="2">
        <f t="shared" si="3"/>
        <v>34863435.776447549</v>
      </c>
      <c r="U5" s="2">
        <f t="shared" si="3"/>
        <v>35308416.059574634</v>
      </c>
      <c r="V5" s="2">
        <f t="shared" si="3"/>
        <v>35668943.899130195</v>
      </c>
      <c r="W5" s="2">
        <f t="shared" si="3"/>
        <v>35960311.198336914</v>
      </c>
      <c r="X5" s="2">
        <f t="shared" si="3"/>
        <v>36195309.100873597</v>
      </c>
      <c r="Y5" s="2">
        <f t="shared" si="3"/>
        <v>36384535.977659144</v>
      </c>
      <c r="Z5" s="2">
        <f t="shared" si="3"/>
        <v>36536708.892379247</v>
      </c>
      <c r="AA5" s="2">
        <f t="shared" si="3"/>
        <v>36658956.376636781</v>
      </c>
      <c r="AB5" s="2">
        <f t="shared" si="3"/>
        <v>36757081.58448188</v>
      </c>
      <c r="AC5" s="2">
        <f t="shared" si="3"/>
        <v>36835791.872537002</v>
      </c>
      <c r="AD5" s="2">
        <f t="shared" si="3"/>
        <v>36898894.940877445</v>
      </c>
      <c r="AE5" s="2">
        <f t="shared" si="3"/>
        <v>36949463.87659514</v>
      </c>
      <c r="AF5" s="2">
        <f t="shared" si="3"/>
        <v>36989974.467854261</v>
      </c>
      <c r="AG5" s="2">
        <f t="shared" si="3"/>
        <v>37022418.47280886</v>
      </c>
      <c r="AH5" s="2">
        <f t="shared" si="3"/>
        <v>37048396.442150943</v>
      </c>
      <c r="AI5" s="2">
        <f t="shared" si="3"/>
        <v>37069193.400246039</v>
      </c>
      <c r="AJ5" s="2">
        <f t="shared" si="3"/>
        <v>37085840.306148544</v>
      </c>
      <c r="AK5" s="2">
        <f t="shared" si="3"/>
        <v>37099163.811458752</v>
      </c>
      <c r="AL5" s="2">
        <f t="shared" si="3"/>
        <v>37109826.44500225</v>
      </c>
    </row>
    <row r="6" spans="1:38" s="2" customFormat="1">
      <c r="A6" s="2" t="s">
        <v>10</v>
      </c>
      <c r="B6" s="2">
        <v>367405</v>
      </c>
      <c r="C6" s="2">
        <v>449781</v>
      </c>
      <c r="D6" s="2">
        <v>695798</v>
      </c>
      <c r="E6" s="2">
        <v>1883150</v>
      </c>
      <c r="F6" s="2">
        <v>4105963</v>
      </c>
      <c r="H6" s="2">
        <f>F6+(F6*H$2)</f>
        <v>5059232.6893832535</v>
      </c>
      <c r="I6" s="2">
        <f>H6+(H6*I$2)</f>
        <v>5998902.7593426714</v>
      </c>
      <c r="J6" s="2">
        <f t="shared" ref="J6:X6" si="4">I6+(I6*J$2)</f>
        <v>6890261.5438287752</v>
      </c>
      <c r="K6" s="2">
        <f t="shared" si="4"/>
        <v>7709304.0122113144</v>
      </c>
      <c r="L6" s="2">
        <f t="shared" si="4"/>
        <v>8442425.3716846183</v>
      </c>
      <c r="M6" s="2">
        <f t="shared" si="4"/>
        <v>9084695.7873732597</v>
      </c>
      <c r="N6" s="2">
        <f t="shared" si="4"/>
        <v>9637601.4828697927</v>
      </c>
      <c r="O6" s="2">
        <f t="shared" si="4"/>
        <v>10106846.452697914</v>
      </c>
      <c r="P6" s="2">
        <f t="shared" si="4"/>
        <v>10500520.075097291</v>
      </c>
      <c r="Q6" s="2">
        <f t="shared" si="4"/>
        <v>10827726.215559628</v>
      </c>
      <c r="R6" s="2">
        <f t="shared" si="4"/>
        <v>11097647.970264206</v>
      </c>
      <c r="S6" s="2">
        <f t="shared" si="4"/>
        <v>11318968.425073847</v>
      </c>
      <c r="T6" s="2">
        <f t="shared" si="4"/>
        <v>11499555.824964397</v>
      </c>
      <c r="U6" s="2">
        <f t="shared" si="4"/>
        <v>11646330.676405896</v>
      </c>
      <c r="V6" s="2">
        <f t="shared" si="4"/>
        <v>11765249.248975951</v>
      </c>
      <c r="W6" s="2">
        <f t="shared" si="4"/>
        <v>11861355.511832016</v>
      </c>
      <c r="X6" s="2">
        <f t="shared" si="4"/>
        <v>11938868.569245471</v>
      </c>
      <c r="Y6" s="2">
        <f t="shared" si="3"/>
        <v>12001284.248730771</v>
      </c>
      <c r="Z6" s="2">
        <f t="shared" si="3"/>
        <v>12051477.836623035</v>
      </c>
      <c r="AA6" s="2">
        <f t="shared" si="3"/>
        <v>12091800.648714628</v>
      </c>
      <c r="AB6" s="2">
        <f t="shared" si="3"/>
        <v>12124166.83065626</v>
      </c>
      <c r="AC6" s="2">
        <f t="shared" si="3"/>
        <v>12150129.08398358</v>
      </c>
      <c r="AD6" s="2">
        <f t="shared" si="3"/>
        <v>12170943.362351337</v>
      </c>
      <c r="AE6" s="2">
        <f t="shared" si="3"/>
        <v>12187623.310450071</v>
      </c>
      <c r="AF6" s="2">
        <f t="shared" si="3"/>
        <v>12200985.556462592</v>
      </c>
      <c r="AG6" s="2">
        <f t="shared" si="3"/>
        <v>12211687.073334113</v>
      </c>
      <c r="AH6" s="2">
        <f t="shared" si="3"/>
        <v>12220255.79589445</v>
      </c>
      <c r="AI6" s="2">
        <f t="shared" si="3"/>
        <v>12227115.583958298</v>
      </c>
      <c r="AJ6" s="2">
        <f t="shared" si="3"/>
        <v>12232606.494979411</v>
      </c>
      <c r="AK6" s="2">
        <f t="shared" si="3"/>
        <v>12237001.196467854</v>
      </c>
      <c r="AL6" s="2">
        <f t="shared" si="3"/>
        <v>12240518.220735366</v>
      </c>
    </row>
    <row r="7" spans="1:38" s="2" customFormat="1">
      <c r="A7" s="2" t="s">
        <v>11</v>
      </c>
      <c r="B7" s="2">
        <v>245337</v>
      </c>
      <c r="C7" s="2">
        <v>441644</v>
      </c>
      <c r="D7" s="2">
        <v>514279</v>
      </c>
      <c r="E7" s="2">
        <v>500321</v>
      </c>
      <c r="F7" s="2">
        <v>331822</v>
      </c>
      <c r="H7" s="2">
        <f>F7+(F7*H$2)</f>
        <v>408860.16494949663</v>
      </c>
      <c r="I7" s="2">
        <f>H7+(H7*I$2)</f>
        <v>484799.28129177104</v>
      </c>
      <c r="J7" s="2">
        <f t="shared" ref="J7:AL7" si="5">I7+(I7*J$2)</f>
        <v>556834.13756927475</v>
      </c>
      <c r="K7" s="2">
        <f t="shared" si="5"/>
        <v>623024.7754156536</v>
      </c>
      <c r="L7" s="2">
        <f t="shared" si="5"/>
        <v>682271.72813859594</v>
      </c>
      <c r="M7" s="2">
        <f t="shared" si="5"/>
        <v>734176.59281337168</v>
      </c>
      <c r="N7" s="2">
        <f t="shared" si="5"/>
        <v>778859.47809291526</v>
      </c>
      <c r="O7" s="2">
        <f t="shared" si="5"/>
        <v>816781.35034999775</v>
      </c>
      <c r="P7" s="2">
        <f t="shared" si="5"/>
        <v>848595.94992914784</v>
      </c>
      <c r="Q7" s="2">
        <f t="shared" si="5"/>
        <v>875039.00261629908</v>
      </c>
      <c r="R7" s="2">
        <f t="shared" si="5"/>
        <v>896852.63719838916</v>
      </c>
      <c r="S7" s="2">
        <f t="shared" si="5"/>
        <v>914738.57429909962</v>
      </c>
      <c r="T7" s="2">
        <f t="shared" si="5"/>
        <v>929332.68345363461</v>
      </c>
      <c r="U7" s="2">
        <f t="shared" si="5"/>
        <v>941194.24303296371</v>
      </c>
      <c r="V7" s="2">
        <f t="shared" si="5"/>
        <v>950804.60693233181</v>
      </c>
      <c r="W7" s="2">
        <f t="shared" si="5"/>
        <v>958571.40179955913</v>
      </c>
      <c r="X7" s="2">
        <f t="shared" si="5"/>
        <v>964835.59310791909</v>
      </c>
      <c r="Y7" s="2">
        <f t="shared" si="5"/>
        <v>969879.69496616069</v>
      </c>
      <c r="Z7" s="2">
        <f t="shared" si="5"/>
        <v>973936.07265918585</v>
      </c>
      <c r="AA7" s="2">
        <f t="shared" si="5"/>
        <v>977194.74697112106</v>
      </c>
      <c r="AB7" s="2">
        <f t="shared" si="5"/>
        <v>979810.40893013927</v>
      </c>
      <c r="AC7" s="2">
        <f t="shared" si="5"/>
        <v>981908.53958148172</v>
      </c>
      <c r="AD7" s="2">
        <f t="shared" si="5"/>
        <v>983590.63839156507</v>
      </c>
      <c r="AE7" s="2">
        <f t="shared" si="5"/>
        <v>984938.62271047337</v>
      </c>
      <c r="AF7" s="2">
        <f t="shared" si="5"/>
        <v>986018.48806638771</v>
      </c>
      <c r="AG7" s="2">
        <f t="shared" si="5"/>
        <v>986883.32750389399</v>
      </c>
      <c r="AH7" s="2">
        <f t="shared" si="5"/>
        <v>987575.80589627509</v>
      </c>
      <c r="AI7" s="2">
        <f t="shared" si="5"/>
        <v>988130.17732994899</v>
      </c>
      <c r="AJ7" s="2">
        <f t="shared" si="5"/>
        <v>988573.92343210522</v>
      </c>
      <c r="AK7" s="2">
        <f t="shared" si="5"/>
        <v>988929.07973460911</v>
      </c>
      <c r="AL7" s="2">
        <f t="shared" si="5"/>
        <v>989213.30685172975</v>
      </c>
    </row>
    <row r="8" spans="1:38" s="2" customFormat="1">
      <c r="A8" s="2" t="s">
        <v>12</v>
      </c>
      <c r="B8" s="2">
        <v>195411</v>
      </c>
      <c r="C8" s="2">
        <v>236238</v>
      </c>
      <c r="D8" s="2">
        <v>241388</v>
      </c>
      <c r="E8" s="2">
        <v>130392</v>
      </c>
      <c r="F8" s="2">
        <v>92451</v>
      </c>
      <c r="H8" s="2">
        <f>F8+(F8*H$2)</f>
        <v>113915.08432155165</v>
      </c>
      <c r="I8" s="2">
        <f>H8+(H8*I$2)</f>
        <v>135072.95584592197</v>
      </c>
      <c r="J8" s="2">
        <f t="shared" ref="J8:AL8" si="6">I8+(I8*J$2)</f>
        <v>155143.03708740533</v>
      </c>
      <c r="K8" s="2">
        <f t="shared" si="6"/>
        <v>173584.82412845615</v>
      </c>
      <c r="L8" s="2">
        <f t="shared" si="6"/>
        <v>190091.98768659498</v>
      </c>
      <c r="M8" s="2">
        <f t="shared" si="6"/>
        <v>204553.52623451434</v>
      </c>
      <c r="N8" s="2">
        <f t="shared" si="6"/>
        <v>217002.90399421408</v>
      </c>
      <c r="O8" s="2">
        <f t="shared" si="6"/>
        <v>227568.55368603539</v>
      </c>
      <c r="P8" s="2">
        <f t="shared" si="6"/>
        <v>236432.61799066863</v>
      </c>
      <c r="Q8" s="2">
        <f t="shared" si="6"/>
        <v>243800.08206471981</v>
      </c>
      <c r="R8" s="2">
        <f t="shared" si="6"/>
        <v>249877.71504489836</v>
      </c>
      <c r="S8" s="2">
        <f t="shared" si="6"/>
        <v>254861.02769715706</v>
      </c>
      <c r="T8" s="2">
        <f t="shared" si="6"/>
        <v>258927.18360437814</v>
      </c>
      <c r="U8" s="2">
        <f t="shared" si="6"/>
        <v>262232.00680678349</v>
      </c>
      <c r="V8" s="2">
        <f t="shared" si="6"/>
        <v>264909.61031969247</v>
      </c>
      <c r="W8" s="2">
        <f t="shared" si="6"/>
        <v>267073.56554951455</v>
      </c>
      <c r="X8" s="2">
        <f t="shared" si="6"/>
        <v>268818.87101644918</v>
      </c>
      <c r="Y8" s="2">
        <f t="shared" si="6"/>
        <v>270224.23974093486</v>
      </c>
      <c r="Z8" s="2">
        <f t="shared" si="6"/>
        <v>271354.41246636555</v>
      </c>
      <c r="AA8" s="2">
        <f t="shared" si="6"/>
        <v>272262.3320702879</v>
      </c>
      <c r="AB8" s="2">
        <f t="shared" si="6"/>
        <v>272991.09798627056</v>
      </c>
      <c r="AC8" s="2">
        <f t="shared" si="6"/>
        <v>273575.67127209023</v>
      </c>
      <c r="AD8" s="2">
        <f t="shared" si="6"/>
        <v>274044.33132805704</v>
      </c>
      <c r="AE8" s="2">
        <f t="shared" si="6"/>
        <v>274419.90165873856</v>
      </c>
      <c r="AF8" s="2">
        <f t="shared" si="6"/>
        <v>274720.76969045325</v>
      </c>
      <c r="AG8" s="2">
        <f t="shared" si="6"/>
        <v>274961.72800797556</v>
      </c>
      <c r="AH8" s="2">
        <f t="shared" si="6"/>
        <v>275154.66373813822</v>
      </c>
      <c r="AI8" s="2">
        <f t="shared" si="6"/>
        <v>275309.12062591116</v>
      </c>
      <c r="AJ8" s="2">
        <f t="shared" si="6"/>
        <v>275432.75549909752</v>
      </c>
      <c r="AK8" s="2">
        <f t="shared" si="6"/>
        <v>275531.70781486557</v>
      </c>
      <c r="AL8" s="2">
        <f t="shared" si="6"/>
        <v>275610.89810726605</v>
      </c>
    </row>
    <row r="9" spans="1:38" s="2" customFormat="1">
      <c r="A9" s="2" t="s">
        <v>13</v>
      </c>
      <c r="B9" s="2">
        <v>27120</v>
      </c>
      <c r="C9" s="2">
        <v>45091</v>
      </c>
      <c r="D9" s="2">
        <v>5019</v>
      </c>
      <c r="E9" s="2">
        <v>185067</v>
      </c>
      <c r="F9" s="2">
        <v>36722</v>
      </c>
      <c r="H9" s="2">
        <f>F9+(F9*H$2)</f>
        <v>45247.641739473016</v>
      </c>
      <c r="I9" s="2">
        <f>H9+(H9*I$2)</f>
        <v>53651.654223036494</v>
      </c>
      <c r="J9" s="2">
        <f t="shared" ref="J9:AL9" si="7">I9+(I9*J$2)</f>
        <v>61623.59096087332</v>
      </c>
      <c r="K9" s="2">
        <f t="shared" si="7"/>
        <v>68948.761091228516</v>
      </c>
      <c r="L9" s="2">
        <f t="shared" si="7"/>
        <v>75505.489089649025</v>
      </c>
      <c r="M9" s="2">
        <f t="shared" si="7"/>
        <v>81249.684593826314</v>
      </c>
      <c r="N9" s="2">
        <f t="shared" si="7"/>
        <v>86194.639760257109</v>
      </c>
      <c r="O9" s="2">
        <f t="shared" si="7"/>
        <v>90391.368708381648</v>
      </c>
      <c r="P9" s="2">
        <f>O9+(O9*P$2)</f>
        <v>93912.219422757276</v>
      </c>
      <c r="Q9" s="2">
        <f t="shared" si="7"/>
        <v>96838.613033722097</v>
      </c>
      <c r="R9" s="2">
        <f t="shared" si="7"/>
        <v>99252.679277441654</v>
      </c>
      <c r="S9" s="2">
        <f t="shared" si="7"/>
        <v>101232.07600885877</v>
      </c>
      <c r="T9" s="2">
        <f t="shared" si="7"/>
        <v>102847.17348995656</v>
      </c>
      <c r="U9" s="2">
        <f t="shared" si="7"/>
        <v>104159.86580954997</v>
      </c>
      <c r="V9" s="2">
        <f t="shared" si="7"/>
        <v>105223.42332867949</v>
      </c>
      <c r="W9" s="2">
        <f t="shared" si="7"/>
        <v>106082.95717849753</v>
      </c>
      <c r="X9" s="2">
        <f t="shared" si="7"/>
        <v>106776.20124677991</v>
      </c>
      <c r="Y9" s="2">
        <f t="shared" si="7"/>
        <v>107334.42073927392</v>
      </c>
      <c r="Z9" s="2">
        <f t="shared" si="7"/>
        <v>107783.33100334101</v>
      </c>
      <c r="AA9" s="2">
        <f t="shared" si="7"/>
        <v>108143.96121496918</v>
      </c>
      <c r="AB9" s="2">
        <f t="shared" si="7"/>
        <v>108433.43068492315</v>
      </c>
      <c r="AC9" s="2">
        <f t="shared" si="7"/>
        <v>108665.62612036323</v>
      </c>
      <c r="AD9" s="2">
        <f t="shared" si="7"/>
        <v>108851.78024065628</v>
      </c>
      <c r="AE9" s="2">
        <f t="shared" si="7"/>
        <v>109000.95865606861</v>
      </c>
      <c r="AF9" s="2">
        <f t="shared" si="7"/>
        <v>109120.46494437948</v>
      </c>
      <c r="AG9" s="2">
        <f t="shared" si="7"/>
        <v>109216.17479431139</v>
      </c>
      <c r="AH9" s="2">
        <f t="shared" si="7"/>
        <v>109292.80983214799</v>
      </c>
      <c r="AI9" s="2">
        <f t="shared" si="7"/>
        <v>109354.16088116636</v>
      </c>
      <c r="AJ9" s="2">
        <f t="shared" si="7"/>
        <v>109403.26927169919</v>
      </c>
      <c r="AK9" s="2">
        <f t="shared" si="7"/>
        <v>109442.57362686716</v>
      </c>
      <c r="AL9" s="2">
        <f t="shared" si="7"/>
        <v>109474.02840742693</v>
      </c>
    </row>
    <row r="10" spans="1:38" s="1" customFormat="1">
      <c r="A10" s="1" t="s">
        <v>14</v>
      </c>
      <c r="B10" s="1">
        <f>SUM(B5:B9)</f>
        <v>843119</v>
      </c>
      <c r="C10" s="1">
        <f t="shared" ref="C10:AL10" si="8">SUM(C5:C9)</f>
        <v>3707358</v>
      </c>
      <c r="D10" s="1">
        <f t="shared" si="8"/>
        <v>8886390</v>
      </c>
      <c r="E10" s="1">
        <f t="shared" si="8"/>
        <v>13408421</v>
      </c>
      <c r="F10" s="1">
        <f t="shared" si="8"/>
        <v>17015089</v>
      </c>
      <c r="H10" s="1">
        <f>SUM(H5:H9)</f>
        <v>20965433.56127793</v>
      </c>
      <c r="I10" s="1">
        <f>SUM(I5:I9)</f>
        <v>24859421.371444687</v>
      </c>
      <c r="J10" s="1">
        <f t="shared" si="8"/>
        <v>28553207.469605554</v>
      </c>
      <c r="K10" s="1">
        <f t="shared" si="8"/>
        <v>31947315.135531574</v>
      </c>
      <c r="L10" s="1">
        <f t="shared" si="8"/>
        <v>34985366.179644547</v>
      </c>
      <c r="M10" s="1">
        <f t="shared" si="8"/>
        <v>37646931.392241262</v>
      </c>
      <c r="N10" s="1">
        <f t="shared" si="8"/>
        <v>39938169.676044695</v>
      </c>
      <c r="O10" s="1">
        <f t="shared" si="8"/>
        <v>41882718.354254365</v>
      </c>
      <c r="P10" s="1">
        <f t="shared" si="8"/>
        <v>43514099.767598271</v>
      </c>
      <c r="Q10" s="1">
        <f t="shared" si="8"/>
        <v>44870040.286622226</v>
      </c>
      <c r="R10" s="1">
        <f t="shared" si="8"/>
        <v>45988594.613423169</v>
      </c>
      <c r="S10" s="1">
        <f t="shared" si="8"/>
        <v>46905745.409985751</v>
      </c>
      <c r="T10" s="1">
        <f t="shared" si="8"/>
        <v>47654098.641959913</v>
      </c>
      <c r="U10" s="1">
        <f t="shared" si="8"/>
        <v>48262332.851629823</v>
      </c>
      <c r="V10" s="1">
        <f t="shared" si="8"/>
        <v>48755130.788686849</v>
      </c>
      <c r="W10" s="1">
        <f t="shared" si="8"/>
        <v>49153394.634696499</v>
      </c>
      <c r="X10" s="1">
        <f t="shared" si="8"/>
        <v>49474608.335490219</v>
      </c>
      <c r="Y10" s="1">
        <f t="shared" si="8"/>
        <v>49733258.581836283</v>
      </c>
      <c r="Z10" s="1">
        <f t="shared" si="8"/>
        <v>49941260.545131169</v>
      </c>
      <c r="AA10" s="1">
        <f t="shared" si="8"/>
        <v>50108358.065607786</v>
      </c>
      <c r="AB10" s="1">
        <f t="shared" si="8"/>
        <v>50242483.352739476</v>
      </c>
      <c r="AC10" s="1">
        <f t="shared" si="8"/>
        <v>50350070.793494523</v>
      </c>
      <c r="AD10" s="1">
        <f t="shared" si="8"/>
        <v>50436325.053189054</v>
      </c>
      <c r="AE10" s="1">
        <f t="shared" si="8"/>
        <v>50505446.670070484</v>
      </c>
      <c r="AF10" s="1">
        <f t="shared" si="8"/>
        <v>50560819.747018076</v>
      </c>
      <c r="AG10" s="1">
        <f t="shared" si="8"/>
        <v>50605166.776449151</v>
      </c>
      <c r="AH10" s="1">
        <f t="shared" si="8"/>
        <v>50640675.517511956</v>
      </c>
      <c r="AI10" s="1">
        <f t="shared" si="8"/>
        <v>50669102.443041369</v>
      </c>
      <c r="AJ10" s="1">
        <f t="shared" si="8"/>
        <v>50691856.749330856</v>
      </c>
      <c r="AK10" s="1">
        <f t="shared" si="8"/>
        <v>50710068.369102947</v>
      </c>
      <c r="AL10" s="1">
        <f>SUM(AL5:AL9)</f>
        <v>50724642.899104036</v>
      </c>
    </row>
    <row r="11" spans="1:38" s="2" customFormat="1">
      <c r="A11" s="2" t="s">
        <v>15</v>
      </c>
      <c r="B11" s="2">
        <v>190900</v>
      </c>
      <c r="C11" s="2">
        <v>1619327</v>
      </c>
      <c r="D11" s="2">
        <v>4373377</v>
      </c>
      <c r="E11" s="2">
        <v>7182897</v>
      </c>
      <c r="F11" s="2">
        <v>8492096</v>
      </c>
      <c r="H11" s="2">
        <f>F11+(F11*H$3)</f>
        <v>10262349.921210503</v>
      </c>
      <c r="I11" s="2">
        <f>H11+(H11*I$3)</f>
        <v>11973773.361440778</v>
      </c>
      <c r="J11" s="2">
        <f t="shared" ref="J11:AL11" si="9">I11+(I11*J$3)</f>
        <v>13571239.560204534</v>
      </c>
      <c r="K11" s="2">
        <f t="shared" si="9"/>
        <v>15019711.70467102</v>
      </c>
      <c r="L11" s="2">
        <f t="shared" si="9"/>
        <v>16302166.939544514</v>
      </c>
      <c r="M11" s="2">
        <f t="shared" si="9"/>
        <v>17415732.88501595</v>
      </c>
      <c r="N11" s="2">
        <f t="shared" si="9"/>
        <v>18367437.876289833</v>
      </c>
      <c r="O11" s="2">
        <f t="shared" si="9"/>
        <v>19170407.578188177</v>
      </c>
      <c r="P11" s="2">
        <f t="shared" si="9"/>
        <v>19840866.095571198</v>
      </c>
      <c r="Q11" s="2">
        <f t="shared" si="9"/>
        <v>20395991.597698428</v>
      </c>
      <c r="R11" s="2">
        <f t="shared" si="9"/>
        <v>20852517.437750638</v>
      </c>
      <c r="S11" s="2">
        <f t="shared" si="9"/>
        <v>21225912.886356205</v>
      </c>
      <c r="T11" s="2">
        <f t="shared" si="9"/>
        <v>21529978.207502142</v>
      </c>
      <c r="U11" s="2">
        <f t="shared" si="9"/>
        <v>21776715.100204166</v>
      </c>
      <c r="V11" s="2">
        <f t="shared" si="9"/>
        <v>21976366.72884202</v>
      </c>
      <c r="W11" s="2">
        <f t="shared" si="9"/>
        <v>22137552.376494266</v>
      </c>
      <c r="X11" s="2">
        <f t="shared" si="9"/>
        <v>22267446.667439371</v>
      </c>
      <c r="Y11" s="2">
        <f t="shared" si="9"/>
        <v>22371971.834335282</v>
      </c>
      <c r="Z11" s="2">
        <f t="shared" si="9"/>
        <v>22455984.487413961</v>
      </c>
      <c r="AA11" s="2">
        <f t="shared" si="9"/>
        <v>22523447.001608115</v>
      </c>
      <c r="AB11" s="2">
        <f t="shared" si="9"/>
        <v>22577579.150261812</v>
      </c>
      <c r="AC11" s="2">
        <f t="shared" si="9"/>
        <v>22620988.948796302</v>
      </c>
      <c r="AD11" s="2">
        <f t="shared" si="9"/>
        <v>22655783.558665954</v>
      </c>
      <c r="AE11" s="2">
        <f t="shared" si="9"/>
        <v>22683662.062192015</v>
      </c>
      <c r="AF11" s="2">
        <f t="shared" si="9"/>
        <v>22705992.309164841</v>
      </c>
      <c r="AG11" s="2">
        <f t="shared" si="9"/>
        <v>22723874.092613619</v>
      </c>
      <c r="AH11" s="2">
        <f t="shared" si="9"/>
        <v>22738190.785409376</v>
      </c>
      <c r="AI11" s="2">
        <f t="shared" si="9"/>
        <v>22749651.355587833</v>
      </c>
      <c r="AJ11" s="2">
        <f t="shared" si="9"/>
        <v>22758824.432842981</v>
      </c>
      <c r="AK11" s="2">
        <f t="shared" si="9"/>
        <v>22766165.853649683</v>
      </c>
      <c r="AL11" s="2">
        <f t="shared" si="9"/>
        <v>22772040.884820294</v>
      </c>
    </row>
    <row r="12" spans="1:38" s="1" customFormat="1">
      <c r="A12" s="1" t="s">
        <v>16</v>
      </c>
      <c r="B12" s="1">
        <f>B10-B11</f>
        <v>652219</v>
      </c>
      <c r="C12" s="1">
        <f t="shared" ref="C12:AL12" si="10">C10-C11</f>
        <v>2088031</v>
      </c>
      <c r="D12" s="1">
        <f t="shared" si="10"/>
        <v>4513013</v>
      </c>
      <c r="E12" s="1">
        <f t="shared" si="10"/>
        <v>6225524</v>
      </c>
      <c r="F12" s="1">
        <f t="shared" si="10"/>
        <v>8522993</v>
      </c>
      <c r="H12" s="1">
        <f>H10-H11</f>
        <v>10703083.640067426</v>
      </c>
      <c r="I12" s="1">
        <f t="shared" si="10"/>
        <v>12885648.010003909</v>
      </c>
      <c r="J12" s="1">
        <f t="shared" si="10"/>
        <v>14981967.90940102</v>
      </c>
      <c r="K12" s="1">
        <f t="shared" si="10"/>
        <v>16927603.430860557</v>
      </c>
      <c r="L12" s="1">
        <f t="shared" si="10"/>
        <v>18683199.240100034</v>
      </c>
      <c r="M12" s="1">
        <f t="shared" si="10"/>
        <v>20231198.507225312</v>
      </c>
      <c r="N12" s="1">
        <f t="shared" si="10"/>
        <v>21570731.799754862</v>
      </c>
      <c r="O12" s="1">
        <f t="shared" si="10"/>
        <v>22712310.776066188</v>
      </c>
      <c r="P12" s="1">
        <f t="shared" si="10"/>
        <v>23673233.672027074</v>
      </c>
      <c r="Q12" s="1">
        <f t="shared" si="10"/>
        <v>24474048.688923799</v>
      </c>
      <c r="R12" s="1">
        <f t="shared" si="10"/>
        <v>25136077.175672531</v>
      </c>
      <c r="S12" s="1">
        <f t="shared" si="10"/>
        <v>25679832.523629546</v>
      </c>
      <c r="T12" s="1">
        <f t="shared" si="10"/>
        <v>26124120.434457771</v>
      </c>
      <c r="U12" s="1">
        <f t="shared" si="10"/>
        <v>26485617.751425657</v>
      </c>
      <c r="V12" s="1">
        <f t="shared" si="10"/>
        <v>26778764.059844829</v>
      </c>
      <c r="W12" s="1">
        <f t="shared" si="10"/>
        <v>27015842.258202232</v>
      </c>
      <c r="X12" s="1">
        <f t="shared" si="10"/>
        <v>27207161.668050848</v>
      </c>
      <c r="Y12" s="1">
        <f t="shared" si="10"/>
        <v>27361286.747501001</v>
      </c>
      <c r="Z12" s="1">
        <f t="shared" si="10"/>
        <v>27485276.057717208</v>
      </c>
      <c r="AA12" s="1">
        <f t="shared" si="10"/>
        <v>27584911.063999671</v>
      </c>
      <c r="AB12" s="1">
        <f t="shared" si="10"/>
        <v>27664904.202477664</v>
      </c>
      <c r="AC12" s="1">
        <f t="shared" si="10"/>
        <v>27729081.84469822</v>
      </c>
      <c r="AD12" s="1">
        <f t="shared" si="10"/>
        <v>27780541.494523101</v>
      </c>
      <c r="AE12" s="1">
        <f t="shared" si="10"/>
        <v>27821784.607878469</v>
      </c>
      <c r="AF12" s="1">
        <f t="shared" si="10"/>
        <v>27854827.437853236</v>
      </c>
      <c r="AG12" s="1">
        <f t="shared" si="10"/>
        <v>27881292.683835533</v>
      </c>
      <c r="AH12" s="1">
        <f t="shared" si="10"/>
        <v>27902484.73210258</v>
      </c>
      <c r="AI12" s="1">
        <f t="shared" si="10"/>
        <v>27919451.087453537</v>
      </c>
      <c r="AJ12" s="1">
        <f t="shared" si="10"/>
        <v>27933032.316487875</v>
      </c>
      <c r="AK12" s="1">
        <f t="shared" si="10"/>
        <v>27943902.515453264</v>
      </c>
      <c r="AL12" s="1">
        <f t="shared" si="10"/>
        <v>27952602.014283743</v>
      </c>
    </row>
    <row r="13" spans="1:38" s="2" customFormat="1">
      <c r="A13" s="2" t="s">
        <v>17</v>
      </c>
      <c r="B13" s="2">
        <v>146292</v>
      </c>
      <c r="C13" s="2">
        <v>208647</v>
      </c>
      <c r="D13" s="2">
        <v>346144</v>
      </c>
      <c r="E13" s="2">
        <v>760664</v>
      </c>
      <c r="F13" s="2">
        <v>1095031</v>
      </c>
      <c r="H13" s="2">
        <f>F13+(F13*H$3)</f>
        <v>1323300.0776926049</v>
      </c>
      <c r="I13" s="2">
        <f>H13+(H13*I$3)</f>
        <v>1543983.1365250531</v>
      </c>
      <c r="J13" s="2">
        <f t="shared" ref="J13:AL13" si="11">I13+(I13*J$3)</f>
        <v>1749971.7415877462</v>
      </c>
      <c r="K13" s="2">
        <f t="shared" si="11"/>
        <v>1936747.9981005413</v>
      </c>
      <c r="L13" s="2">
        <f t="shared" si="11"/>
        <v>2102116.8585442714</v>
      </c>
      <c r="M13" s="2">
        <f t="shared" si="11"/>
        <v>2245707.9379239124</v>
      </c>
      <c r="N13" s="2">
        <f t="shared" si="11"/>
        <v>2368427.5195560129</v>
      </c>
      <c r="O13" s="2">
        <f t="shared" si="11"/>
        <v>2471968.1196198189</v>
      </c>
      <c r="P13" s="2">
        <f t="shared" si="11"/>
        <v>2558421.7890965235</v>
      </c>
      <c r="Q13" s="2">
        <f t="shared" si="11"/>
        <v>2630003.6027877349</v>
      </c>
      <c r="R13" s="2">
        <f t="shared" si="11"/>
        <v>2688871.2777596395</v>
      </c>
      <c r="S13" s="2">
        <f t="shared" si="11"/>
        <v>2737019.5313217756</v>
      </c>
      <c r="T13" s="2">
        <f t="shared" si="11"/>
        <v>2776227.8672472951</v>
      </c>
      <c r="U13" s="2">
        <f t="shared" si="11"/>
        <v>2808043.8696043561</v>
      </c>
      <c r="V13" s="2">
        <f t="shared" si="11"/>
        <v>2833788.3645510613</v>
      </c>
      <c r="W13" s="2">
        <f t="shared" si="11"/>
        <v>2854572.7834900706</v>
      </c>
      <c r="X13" s="2">
        <f t="shared" si="11"/>
        <v>2871322.2732871608</v>
      </c>
      <c r="Y13" s="2">
        <f t="shared" si="11"/>
        <v>2884800.4885630119</v>
      </c>
      <c r="Z13" s="2">
        <f t="shared" si="11"/>
        <v>2895633.6750358688</v>
      </c>
      <c r="AA13" s="2">
        <f t="shared" si="11"/>
        <v>2904332.7693914366</v>
      </c>
      <c r="AB13" s="2">
        <f t="shared" si="11"/>
        <v>2911312.9520074134</v>
      </c>
      <c r="AC13" s="2">
        <f t="shared" si="11"/>
        <v>2916910.5188624067</v>
      </c>
      <c r="AD13" s="2">
        <f t="shared" si="11"/>
        <v>2921397.1822774429</v>
      </c>
      <c r="AE13" s="2">
        <f t="shared" si="11"/>
        <v>2924992.0339600719</v>
      </c>
      <c r="AF13" s="2">
        <f t="shared" si="11"/>
        <v>2927871.4541494926</v>
      </c>
      <c r="AG13" s="2">
        <f t="shared" si="11"/>
        <v>2930177.2579477183</v>
      </c>
      <c r="AH13" s="2">
        <f t="shared" si="11"/>
        <v>2932023.3537088623</v>
      </c>
      <c r="AI13" s="2">
        <f t="shared" si="11"/>
        <v>2933501.1607924239</v>
      </c>
      <c r="AJ13" s="2">
        <f t="shared" si="11"/>
        <v>2934684.0023382311</v>
      </c>
      <c r="AK13" s="2">
        <f t="shared" si="11"/>
        <v>2935630.6571296258</v>
      </c>
      <c r="AL13" s="2">
        <f t="shared" si="11"/>
        <v>2936388.2252562447</v>
      </c>
    </row>
    <row r="14" spans="1:38" s="2" customFormat="1">
      <c r="A14" s="2" t="s">
        <v>18</v>
      </c>
      <c r="B14" s="2">
        <v>330883</v>
      </c>
      <c r="C14" s="2">
        <v>647238</v>
      </c>
      <c r="D14" s="2">
        <v>1467376</v>
      </c>
      <c r="E14" s="2">
        <v>1812262</v>
      </c>
      <c r="F14" s="2">
        <v>2690824</v>
      </c>
      <c r="H14" s="2">
        <f t="shared" ref="H14:H15" si="12">F14+(F14*H$3)</f>
        <v>3251750.5059282575</v>
      </c>
      <c r="I14" s="2">
        <f t="shared" ref="I14:AL14" si="13">H14+(H14*I$3)</f>
        <v>3794035.8577582641</v>
      </c>
      <c r="J14" s="2">
        <f t="shared" si="13"/>
        <v>4300212.4703192012</v>
      </c>
      <c r="K14" s="2">
        <f t="shared" si="13"/>
        <v>4759178.5029290412</v>
      </c>
      <c r="L14" s="2">
        <f t="shared" si="13"/>
        <v>5165540.0566518484</v>
      </c>
      <c r="M14" s="2">
        <f t="shared" si="13"/>
        <v>5518386.9829768967</v>
      </c>
      <c r="N14" s="2">
        <f t="shared" si="13"/>
        <v>5819946.2954763742</v>
      </c>
      <c r="O14" s="2">
        <f t="shared" si="13"/>
        <v>6074377.0208403962</v>
      </c>
      <c r="P14" s="2">
        <f t="shared" si="13"/>
        <v>6286819.964205455</v>
      </c>
      <c r="Q14" s="2">
        <f t="shared" si="13"/>
        <v>6462718.2376277056</v>
      </c>
      <c r="R14" s="2">
        <f t="shared" si="13"/>
        <v>6607374.0077735744</v>
      </c>
      <c r="S14" s="2">
        <f t="shared" si="13"/>
        <v>6725688.9013638766</v>
      </c>
      <c r="T14" s="2">
        <f t="shared" si="13"/>
        <v>6822035.7000466986</v>
      </c>
      <c r="U14" s="2">
        <f t="shared" si="13"/>
        <v>6900217.2882633209</v>
      </c>
      <c r="V14" s="2">
        <f t="shared" si="13"/>
        <v>6963479.3373472951</v>
      </c>
      <c r="W14" s="2">
        <f t="shared" si="13"/>
        <v>7014552.9720728332</v>
      </c>
      <c r="X14" s="2">
        <f t="shared" si="13"/>
        <v>7055711.5594861265</v>
      </c>
      <c r="Y14" s="2">
        <f t="shared" si="13"/>
        <v>7088831.6311018411</v>
      </c>
      <c r="Z14" s="2">
        <f t="shared" si="13"/>
        <v>7115452.0629961332</v>
      </c>
      <c r="AA14" s="2">
        <f t="shared" si="13"/>
        <v>7136828.3819042062</v>
      </c>
      <c r="AB14" s="2">
        <f t="shared" si="13"/>
        <v>7153980.812207507</v>
      </c>
      <c r="AC14" s="2">
        <f t="shared" si="13"/>
        <v>7167735.7353421217</v>
      </c>
      <c r="AD14" s="2">
        <f t="shared" si="13"/>
        <v>7178760.8310673581</v>
      </c>
      <c r="AE14" s="2">
        <f t="shared" si="13"/>
        <v>7187594.4743012562</v>
      </c>
      <c r="AF14" s="2">
        <f t="shared" si="13"/>
        <v>7194670.0849020313</v>
      </c>
      <c r="AG14" s="2">
        <f t="shared" si="13"/>
        <v>7200336.1456798147</v>
      </c>
      <c r="AH14" s="2">
        <f t="shared" si="13"/>
        <v>7204872.5640829336</v>
      </c>
      <c r="AI14" s="2">
        <f t="shared" si="13"/>
        <v>7208503.9852644503</v>
      </c>
      <c r="AJ14" s="2">
        <f t="shared" si="13"/>
        <v>7211410.5864653802</v>
      </c>
      <c r="AK14" s="2">
        <f t="shared" si="13"/>
        <v>7213736.805022114</v>
      </c>
      <c r="AL14" s="2">
        <f t="shared" si="13"/>
        <v>7215598.3801708911</v>
      </c>
    </row>
    <row r="15" spans="1:38" s="2" customFormat="1">
      <c r="A15" s="2" t="s">
        <v>19</v>
      </c>
      <c r="B15" s="2">
        <v>144135</v>
      </c>
      <c r="C15" s="2">
        <v>259712</v>
      </c>
      <c r="D15" s="2">
        <v>522005</v>
      </c>
      <c r="E15" s="2">
        <v>640023</v>
      </c>
      <c r="F15" s="2">
        <v>1527282</v>
      </c>
      <c r="H15" s="2">
        <f t="shared" si="12"/>
        <v>1845657.6930319937</v>
      </c>
      <c r="I15" s="2">
        <f t="shared" ref="I15:AL15" si="14">H15+(H15*I$3)</f>
        <v>2153452.8727663932</v>
      </c>
      <c r="J15" s="2">
        <f t="shared" si="14"/>
        <v>2440753.1306744888</v>
      </c>
      <c r="K15" s="2">
        <f t="shared" si="14"/>
        <v>2701257.1845317539</v>
      </c>
      <c r="L15" s="2">
        <f t="shared" si="14"/>
        <v>2931903.5168421823</v>
      </c>
      <c r="M15" s="2">
        <f t="shared" si="14"/>
        <v>3132175.5373576717</v>
      </c>
      <c r="N15" s="2">
        <f t="shared" si="14"/>
        <v>3303337.2743991232</v>
      </c>
      <c r="O15" s="2">
        <f t="shared" si="14"/>
        <v>3447749.3456068328</v>
      </c>
      <c r="P15" s="2">
        <f t="shared" si="14"/>
        <v>3568329.6152299945</v>
      </c>
      <c r="Q15" s="2">
        <f t="shared" si="14"/>
        <v>3668167.5335884159</v>
      </c>
      <c r="R15" s="2">
        <f t="shared" si="14"/>
        <v>3750272.5519545083</v>
      </c>
      <c r="S15" s="2">
        <f t="shared" si="14"/>
        <v>3817426.7795488746</v>
      </c>
      <c r="T15" s="2">
        <f t="shared" si="14"/>
        <v>3872112.1589664426</v>
      </c>
      <c r="U15" s="2">
        <f t="shared" si="14"/>
        <v>3916487.1654383112</v>
      </c>
      <c r="V15" s="2">
        <f t="shared" si="14"/>
        <v>3952394.0061863759</v>
      </c>
      <c r="W15" s="2">
        <f t="shared" si="14"/>
        <v>3981382.8374852231</v>
      </c>
      <c r="X15" s="2">
        <f t="shared" si="14"/>
        <v>4004743.9973759293</v>
      </c>
      <c r="Y15" s="2">
        <f t="shared" si="14"/>
        <v>4023542.5844323072</v>
      </c>
      <c r="Z15" s="2">
        <f t="shared" si="14"/>
        <v>4038652.0477284491</v>
      </c>
      <c r="AA15" s="2">
        <f t="shared" si="14"/>
        <v>4050785.0103802462</v>
      </c>
      <c r="AB15" s="2">
        <f t="shared" si="14"/>
        <v>4060520.5404849597</v>
      </c>
      <c r="AC15" s="2">
        <f t="shared" si="14"/>
        <v>4068327.683023781</v>
      </c>
      <c r="AD15" s="2">
        <f t="shared" si="14"/>
        <v>4074585.4056579741</v>
      </c>
      <c r="AE15" s="2">
        <f t="shared" si="14"/>
        <v>4079599.2840482197</v>
      </c>
      <c r="AF15" s="2">
        <f t="shared" si="14"/>
        <v>4083615.3225217778</v>
      </c>
      <c r="AG15" s="2">
        <f t="shared" si="14"/>
        <v>4086831.3160749851</v>
      </c>
      <c r="AH15" s="2">
        <f t="shared" si="14"/>
        <v>4089406.13708578</v>
      </c>
      <c r="AI15" s="2">
        <f t="shared" si="14"/>
        <v>4091467.2916633179</v>
      </c>
      <c r="AJ15" s="2">
        <f t="shared" si="14"/>
        <v>4093117.0464207302</v>
      </c>
      <c r="AK15" s="2">
        <f t="shared" si="14"/>
        <v>4094437.3823957946</v>
      </c>
      <c r="AL15" s="2">
        <f t="shared" si="14"/>
        <v>4095493.9919014233</v>
      </c>
    </row>
    <row r="16" spans="1:38" s="2" customFormat="1">
      <c r="A16" s="2" t="s">
        <v>20</v>
      </c>
      <c r="B16" s="2">
        <f>SUM(B13:B15)</f>
        <v>621310</v>
      </c>
      <c r="C16" s="2">
        <f t="shared" ref="C16:AL16" si="15">SUM(C13:C15)</f>
        <v>1115597</v>
      </c>
      <c r="D16" s="2">
        <f t="shared" si="15"/>
        <v>2335525</v>
      </c>
      <c r="E16" s="2">
        <f t="shared" si="15"/>
        <v>3212949</v>
      </c>
      <c r="F16" s="2">
        <f t="shared" si="15"/>
        <v>5313137</v>
      </c>
      <c r="H16" s="2">
        <f t="shared" si="15"/>
        <v>6420708.2766528558</v>
      </c>
      <c r="I16" s="2">
        <f t="shared" si="15"/>
        <v>7491471.8670497099</v>
      </c>
      <c r="J16" s="2">
        <f t="shared" si="15"/>
        <v>8490937.342581436</v>
      </c>
      <c r="K16" s="2">
        <f t="shared" si="15"/>
        <v>9397183.6855613366</v>
      </c>
      <c r="L16" s="2">
        <f t="shared" si="15"/>
        <v>10199560.432038302</v>
      </c>
      <c r="M16" s="2">
        <f t="shared" si="15"/>
        <v>10896270.45825848</v>
      </c>
      <c r="N16" s="2">
        <f t="shared" si="15"/>
        <v>11491711.089431509</v>
      </c>
      <c r="O16" s="2">
        <f t="shared" si="15"/>
        <v>11994094.486067049</v>
      </c>
      <c r="P16" s="2">
        <f t="shared" si="15"/>
        <v>12413571.368531972</v>
      </c>
      <c r="Q16" s="2">
        <f t="shared" si="15"/>
        <v>12760889.374003857</v>
      </c>
      <c r="R16" s="2">
        <f t="shared" si="15"/>
        <v>13046517.837487722</v>
      </c>
      <c r="S16" s="2">
        <f t="shared" si="15"/>
        <v>13280135.212234527</v>
      </c>
      <c r="T16" s="2">
        <f t="shared" si="15"/>
        <v>13470375.726260437</v>
      </c>
      <c r="U16" s="2">
        <f t="shared" si="15"/>
        <v>13624748.323305989</v>
      </c>
      <c r="V16" s="2">
        <f t="shared" si="15"/>
        <v>13749661.708084732</v>
      </c>
      <c r="W16" s="2">
        <f t="shared" si="15"/>
        <v>13850508.593048126</v>
      </c>
      <c r="X16" s="2">
        <f t="shared" si="15"/>
        <v>13931777.830149217</v>
      </c>
      <c r="Y16" s="2">
        <f t="shared" si="15"/>
        <v>13997174.704097161</v>
      </c>
      <c r="Z16" s="2">
        <f t="shared" si="15"/>
        <v>14049737.785760451</v>
      </c>
      <c r="AA16" s="2">
        <f t="shared" si="15"/>
        <v>14091946.161675889</v>
      </c>
      <c r="AB16" s="2">
        <f t="shared" si="15"/>
        <v>14125814.304699879</v>
      </c>
      <c r="AC16" s="2">
        <f t="shared" si="15"/>
        <v>14152973.937228309</v>
      </c>
      <c r="AD16" s="2">
        <f t="shared" si="15"/>
        <v>14174743.419002775</v>
      </c>
      <c r="AE16" s="2">
        <f t="shared" si="15"/>
        <v>14192185.792309549</v>
      </c>
      <c r="AF16" s="2">
        <f t="shared" si="15"/>
        <v>14206156.861573301</v>
      </c>
      <c r="AG16" s="2">
        <f t="shared" si="15"/>
        <v>14217344.719702519</v>
      </c>
      <c r="AH16" s="2">
        <f t="shared" si="15"/>
        <v>14226302.054877575</v>
      </c>
      <c r="AI16" s="2">
        <f t="shared" si="15"/>
        <v>14233472.437720191</v>
      </c>
      <c r="AJ16" s="2">
        <f t="shared" si="15"/>
        <v>14239211.635224342</v>
      </c>
      <c r="AK16" s="2">
        <f t="shared" si="15"/>
        <v>14243804.844547534</v>
      </c>
      <c r="AL16" s="2">
        <f t="shared" si="15"/>
        <v>14247480.597328559</v>
      </c>
    </row>
    <row r="17" spans="1:38" s="2" customFormat="1">
      <c r="A17" s="2" t="s">
        <v>21</v>
      </c>
      <c r="B17" s="2">
        <v>4474</v>
      </c>
      <c r="C17" s="2">
        <v>2659</v>
      </c>
      <c r="D17" s="2">
        <v>156764</v>
      </c>
      <c r="E17" s="2">
        <v>253697</v>
      </c>
      <c r="F17" s="2">
        <v>344843</v>
      </c>
      <c r="H17" s="2">
        <f>F17+(F17*H$2)</f>
        <v>424904.213288086</v>
      </c>
      <c r="I17" s="2">
        <f>H17+(H17*I$2)</f>
        <v>503823.25029231998</v>
      </c>
      <c r="J17" s="2">
        <f t="shared" ref="J17:AL17" si="16">I17+(I17*J$2)</f>
        <v>578684.82048146718</v>
      </c>
      <c r="K17" s="2">
        <f t="shared" si="16"/>
        <v>647472.83974136796</v>
      </c>
      <c r="L17" s="2">
        <f t="shared" si="16"/>
        <v>709044.69729703828</v>
      </c>
      <c r="M17" s="2">
        <f t="shared" si="16"/>
        <v>762986.35652711859</v>
      </c>
      <c r="N17" s="2">
        <f t="shared" si="16"/>
        <v>809422.63925838307</v>
      </c>
      <c r="O17" s="2">
        <f t="shared" si="16"/>
        <v>848832.60060738667</v>
      </c>
      <c r="P17" s="2">
        <f t="shared" si="16"/>
        <v>881895.63429012278</v>
      </c>
      <c r="Q17" s="2">
        <f t="shared" si="16"/>
        <v>909376.33664799924</v>
      </c>
      <c r="R17" s="2">
        <f t="shared" si="16"/>
        <v>932045.95828306768</v>
      </c>
      <c r="S17" s="2">
        <f t="shared" si="16"/>
        <v>950633.75598068966</v>
      </c>
      <c r="T17" s="2">
        <f t="shared" si="16"/>
        <v>965800.55138056458</v>
      </c>
      <c r="U17" s="2">
        <f t="shared" si="16"/>
        <v>978127.56945053767</v>
      </c>
      <c r="V17" s="2">
        <f t="shared" si="16"/>
        <v>988115.05285474169</v>
      </c>
      <c r="W17" s="2">
        <f t="shared" si="16"/>
        <v>996186.62388499058</v>
      </c>
      <c r="X17" s="2">
        <f t="shared" si="16"/>
        <v>1002696.6278128459</v>
      </c>
      <c r="Y17" s="2">
        <f t="shared" si="16"/>
        <v>1007938.664860123</v>
      </c>
      <c r="Z17" s="2">
        <f t="shared" si="16"/>
        <v>1012154.2185388901</v>
      </c>
      <c r="AA17" s="2">
        <f t="shared" si="16"/>
        <v>1015540.7662233434</v>
      </c>
      <c r="AB17" s="2">
        <f t="shared" si="16"/>
        <v>1018259.0691596579</v>
      </c>
      <c r="AC17" s="2">
        <f t="shared" si="16"/>
        <v>1020439.5323845221</v>
      </c>
      <c r="AD17" s="2">
        <f t="shared" si="16"/>
        <v>1022187.6382966243</v>
      </c>
      <c r="AE17" s="2">
        <f t="shared" si="16"/>
        <v>1023588.5187580925</v>
      </c>
      <c r="AF17" s="2">
        <f t="shared" si="16"/>
        <v>1024710.7590222389</v>
      </c>
      <c r="AG17" s="2">
        <f t="shared" si="16"/>
        <v>1025609.5355534755</v>
      </c>
      <c r="AH17" s="2">
        <f t="shared" si="16"/>
        <v>1026329.187433893</v>
      </c>
      <c r="AI17" s="2">
        <f t="shared" si="16"/>
        <v>1026905.3129117166</v>
      </c>
      <c r="AJ17" s="2">
        <f t="shared" si="16"/>
        <v>1027366.4720184241</v>
      </c>
      <c r="AK17" s="2">
        <f t="shared" si="16"/>
        <v>1027735.5649803866</v>
      </c>
      <c r="AL17" s="2">
        <f t="shared" si="16"/>
        <v>1028030.9454305955</v>
      </c>
    </row>
    <row r="18" spans="1:38" s="1" customFormat="1">
      <c r="A18" s="1" t="s">
        <v>22</v>
      </c>
      <c r="B18" s="1">
        <f>B12-(SUM(B13:B15))+B17</f>
        <v>35383</v>
      </c>
      <c r="C18" s="1">
        <f>C12-(SUM(C13:C15))+C17</f>
        <v>975093</v>
      </c>
      <c r="D18" s="1">
        <f>D12-(SUM(D13:D15))+D17</f>
        <v>2334252</v>
      </c>
      <c r="E18" s="1">
        <f>E12-(SUM(E13:E15))+E17</f>
        <v>3266272</v>
      </c>
      <c r="F18" s="1">
        <f>F12-(SUM(F13:F15))+F17</f>
        <v>3554699</v>
      </c>
      <c r="H18" s="1">
        <f>H12-(SUM(H13:H15))+H17</f>
        <v>4707279.5767026562</v>
      </c>
      <c r="I18" s="1">
        <f>I12-(SUM(I13:I15))+I17</f>
        <v>5897999.3932465194</v>
      </c>
      <c r="J18" s="1">
        <f>J12-(SUM(J13:J15))+J17</f>
        <v>7069715.3873010511</v>
      </c>
      <c r="K18" s="1">
        <f>K12-(SUM(K13:K15))+K17</f>
        <v>8177892.5850405879</v>
      </c>
      <c r="L18" s="1">
        <f>L12-(SUM(L13:L15))+L17</f>
        <v>9192683.5053587705</v>
      </c>
      <c r="M18" s="1">
        <f>M12-(SUM(M13:M15))+M17</f>
        <v>10097914.40549395</v>
      </c>
      <c r="N18" s="1">
        <f>N12-(SUM(N13:N15))+N17</f>
        <v>10888443.349581735</v>
      </c>
      <c r="O18" s="1">
        <f>O12-(SUM(O13:O15))+O17</f>
        <v>11567048.890606524</v>
      </c>
      <c r="P18" s="1">
        <f>P12-(SUM(P13:P15))+P17</f>
        <v>12141557.937785225</v>
      </c>
      <c r="Q18" s="1">
        <f>Q12-(SUM(Q13:Q15))+Q17</f>
        <v>12622535.65156794</v>
      </c>
      <c r="R18" s="1">
        <f>R12-(SUM(R13:R15))+R17</f>
        <v>13021605.296467878</v>
      </c>
      <c r="S18" s="1">
        <f>S12-(SUM(S13:S15))+S17</f>
        <v>13350331.067375708</v>
      </c>
      <c r="T18" s="1">
        <f>T12-(SUM(T13:T15))+T17</f>
        <v>13619545.2595779</v>
      </c>
      <c r="U18" s="1">
        <f>U12-(SUM(U13:U15))+U17</f>
        <v>13838996.997570205</v>
      </c>
      <c r="V18" s="1">
        <f>V12-(SUM(V13:V15))+V17</f>
        <v>14017217.404614838</v>
      </c>
      <c r="W18" s="1">
        <f>W12-(SUM(W13:W15))+W17</f>
        <v>14161520.289039098</v>
      </c>
      <c r="X18" s="1">
        <f>X12-(SUM(X13:X15))+X17</f>
        <v>14278080.465714477</v>
      </c>
      <c r="Y18" s="1">
        <f>Y12-(SUM(Y13:Y15))+Y17</f>
        <v>14372050.708263963</v>
      </c>
      <c r="Z18" s="1">
        <f>Z12-(SUM(Z13:Z15))+Z17</f>
        <v>14447692.490495646</v>
      </c>
      <c r="AA18" s="1">
        <f>AA12-(SUM(AA13:AA15))+AA17</f>
        <v>14508505.668547126</v>
      </c>
      <c r="AB18" s="1">
        <f>AB12-(SUM(AB13:AB15))+AB17</f>
        <v>14557348.966937443</v>
      </c>
      <c r="AC18" s="1">
        <f>AC12-(SUM(AC13:AC15))+AC17</f>
        <v>14596547.439854434</v>
      </c>
      <c r="AD18" s="1">
        <f>AD12-(SUM(AD13:AD15))+AD17</f>
        <v>14627985.71381695</v>
      </c>
      <c r="AE18" s="1">
        <f>AE12-(SUM(AE13:AE15))+AE17</f>
        <v>14653187.334327012</v>
      </c>
      <c r="AF18" s="1">
        <f>AF12-(SUM(AF13:AF15))+AF17</f>
        <v>14673381.335302174</v>
      </c>
      <c r="AG18" s="1">
        <f>AG12-(SUM(AG13:AG15))+AG17</f>
        <v>14689557.499686489</v>
      </c>
      <c r="AH18" s="1">
        <f>AH12-(SUM(AH13:AH15))+AH17</f>
        <v>14702511.864658898</v>
      </c>
      <c r="AI18" s="1">
        <f>AI12-(SUM(AI13:AI15))+AI17</f>
        <v>14712883.962645063</v>
      </c>
      <c r="AJ18" s="1">
        <f>AJ12-(SUM(AJ13:AJ15))+AJ17</f>
        <v>14721187.153281957</v>
      </c>
      <c r="AK18" s="1">
        <f>AK12-(SUM(AK13:AK15))+AK17</f>
        <v>14727833.235886116</v>
      </c>
      <c r="AL18" s="1">
        <f>AL12-(SUM(AL13:AL15))+AL17</f>
        <v>14733152.36238578</v>
      </c>
    </row>
    <row r="19" spans="1:38" s="2" customFormat="1">
      <c r="G19" s="2" t="s">
        <v>23</v>
      </c>
    </row>
    <row r="20" spans="1:38" s="5" customFormat="1">
      <c r="A20" s="5" t="s">
        <v>24</v>
      </c>
      <c r="B20" s="5">
        <f>B12/B10</f>
        <v>0.77357881864837585</v>
      </c>
      <c r="C20" s="5">
        <f t="shared" ref="C20:AL20" si="17">C12/C10</f>
        <v>0.5632126705864392</v>
      </c>
      <c r="D20" s="5">
        <f t="shared" si="17"/>
        <v>0.50785673372426821</v>
      </c>
      <c r="E20" s="5">
        <f t="shared" si="17"/>
        <v>0.46429956219304269</v>
      </c>
      <c r="F20" s="5">
        <f t="shared" si="17"/>
        <v>0.50090792942664009</v>
      </c>
      <c r="G20" s="5">
        <f>AVERAGE(B20:F20)</f>
        <v>0.56197114291575334</v>
      </c>
      <c r="H20" s="5">
        <f t="shared" si="17"/>
        <v>0.51051096123456596</v>
      </c>
      <c r="I20" s="5">
        <f t="shared" si="17"/>
        <v>0.51834062496745348</v>
      </c>
      <c r="J20" s="5">
        <f t="shared" si="17"/>
        <v>0.52470350048585934</v>
      </c>
      <c r="K20" s="5">
        <f t="shared" si="17"/>
        <v>0.52985996973604199</v>
      </c>
      <c r="L20" s="5">
        <f t="shared" si="17"/>
        <v>0.53402897497669854</v>
      </c>
      <c r="M20" s="5">
        <f t="shared" si="17"/>
        <v>0.53739302936639355</v>
      </c>
      <c r="N20" s="5">
        <f t="shared" si="17"/>
        <v>0.54010316383359946</v>
      </c>
      <c r="O20" s="5">
        <f t="shared" si="17"/>
        <v>0.54228358780248831</v>
      </c>
      <c r="P20" s="5">
        <f t="shared" si="17"/>
        <v>0.54403592854872251</v>
      </c>
      <c r="Q20" s="5">
        <f t="shared" si="17"/>
        <v>0.54544298450787465</v>
      </c>
      <c r="R20" s="5">
        <f t="shared" si="17"/>
        <v>0.5465719791388407</v>
      </c>
      <c r="S20" s="5">
        <f t="shared" si="17"/>
        <v>0.54747733564772583</v>
      </c>
      <c r="T20" s="5">
        <f t="shared" si="17"/>
        <v>0.54820301252021209</v>
      </c>
      <c r="U20" s="5">
        <f t="shared" si="17"/>
        <v>0.548784449206981</v>
      </c>
      <c r="V20" s="5">
        <f t="shared" si="17"/>
        <v>0.54925017381060082</v>
      </c>
      <c r="W20" s="5">
        <f t="shared" si="17"/>
        <v>0.5496231228581766</v>
      </c>
      <c r="X20" s="5">
        <f t="shared" si="17"/>
        <v>0.54992171910806231</v>
      </c>
      <c r="Y20" s="5">
        <f t="shared" si="17"/>
        <v>0.55016074811341564</v>
      </c>
      <c r="Z20" s="5">
        <f t="shared" si="17"/>
        <v>0.55035206876444731</v>
      </c>
      <c r="AA20" s="5">
        <f t="shared" si="17"/>
        <v>0.55050518773499313</v>
      </c>
      <c r="AB20" s="5">
        <f t="shared" si="17"/>
        <v>0.55062772292224349</v>
      </c>
      <c r="AC20" s="5">
        <f t="shared" si="17"/>
        <v>0.55072577670101219</v>
      </c>
      <c r="AD20" s="5">
        <f t="shared" si="17"/>
        <v>0.55080423613786977</v>
      </c>
      <c r="AE20" s="5">
        <f>AE12/AE10</f>
        <v>0.55086701419800832</v>
      </c>
      <c r="AF20" s="5">
        <f t="shared" si="17"/>
        <v>0.55091724337590531</v>
      </c>
      <c r="AG20" s="5">
        <f t="shared" si="17"/>
        <v>0.55095743102680672</v>
      </c>
      <c r="AH20" s="5">
        <f t="shared" si="17"/>
        <v>0.55098958390580066</v>
      </c>
      <c r="AI20" s="5">
        <f t="shared" si="17"/>
        <v>0.55101530797468956</v>
      </c>
      <c r="AJ20" s="5">
        <f t="shared" si="17"/>
        <v>0.55103588836004902</v>
      </c>
      <c r="AK20" s="5">
        <f t="shared" si="17"/>
        <v>0.55105235339180014</v>
      </c>
      <c r="AL20" s="5">
        <f t="shared" si="17"/>
        <v>0.55106552588027147</v>
      </c>
    </row>
    <row r="21" spans="1:38" s="5" customFormat="1">
      <c r="A21" s="5" t="s">
        <v>25</v>
      </c>
      <c r="B21" s="5">
        <f>B18/B10</f>
        <v>4.1966792350783225E-2</v>
      </c>
      <c r="C21" s="5">
        <f>C18/C10</f>
        <v>0.26301560302511923</v>
      </c>
      <c r="D21" s="5">
        <f>D18/D10</f>
        <v>0.26267719512647991</v>
      </c>
      <c r="E21" s="5">
        <f>E18/E10</f>
        <v>0.24359855645940712</v>
      </c>
      <c r="F21" s="5">
        <f>F18/F10</f>
        <v>0.20891451111422338</v>
      </c>
      <c r="G21" s="5">
        <f>AVERAGE(B21:F21)</f>
        <v>0.20403453161520257</v>
      </c>
      <c r="H21" s="5">
        <f>H18/H10</f>
        <v>0.22452574438511769</v>
      </c>
      <c r="I21" s="5">
        <f>I18/I10</f>
        <v>0.23725408991302524</v>
      </c>
      <c r="J21" s="5">
        <f>J18/J10</f>
        <v>0.24759794131102972</v>
      </c>
      <c r="K21" s="5">
        <f>K18/K10</f>
        <v>0.25598059024200109</v>
      </c>
      <c r="L21" s="5">
        <f>L18/L10</f>
        <v>0.26275796166190557</v>
      </c>
      <c r="M21" s="5">
        <f>M18/M10</f>
        <v>0.26822675931497175</v>
      </c>
      <c r="N21" s="5">
        <f>N18/N10</f>
        <v>0.27263250764625624</v>
      </c>
      <c r="O21" s="5">
        <f>O18/O10</f>
        <v>0.2761771285418862</v>
      </c>
      <c r="P21" s="5">
        <f>P18/P10</f>
        <v>0.27902583306632356</v>
      </c>
      <c r="Q21" s="5">
        <f>Q18/Q10</f>
        <v>0.28131322305345208</v>
      </c>
      <c r="R21" s="5">
        <f>R18/R10</f>
        <v>0.28314858077152738</v>
      </c>
      <c r="S21" s="5">
        <f>S18/S10</f>
        <v>0.28462037967173121</v>
      </c>
      <c r="T21" s="5">
        <f>T18/T10</f>
        <v>0.28580008116207978</v>
      </c>
      <c r="U21" s="5">
        <f>U18/U10</f>
        <v>0.28674529762402196</v>
      </c>
      <c r="V21" s="5">
        <f>V18/V10</f>
        <v>0.2875024059594441</v>
      </c>
      <c r="W21" s="5">
        <f>W18/W10</f>
        <v>0.28810869308795889</v>
      </c>
      <c r="X21" s="5">
        <f>X18/X10</f>
        <v>0.28859410809063868</v>
      </c>
      <c r="Y21" s="5">
        <f>Y18/Y10</f>
        <v>0.28898268720145681</v>
      </c>
      <c r="Z21" s="5">
        <f>Z18/Z10</f>
        <v>0.28929370890507428</v>
      </c>
      <c r="AA21" s="5">
        <f>AA18/AA10</f>
        <v>0.28954262778977663</v>
      </c>
      <c r="AB21" s="5">
        <f>AB18/AB10</f>
        <v>0.28974182794138703</v>
      </c>
      <c r="AC21" s="5">
        <f>AC18/AC10</f>
        <v>0.28990122972658022</v>
      </c>
      <c r="AD21" s="5">
        <f>AD18/AD10</f>
        <v>0.29002877783800851</v>
      </c>
      <c r="AE21" s="5">
        <f>AE18/AE10</f>
        <v>0.29013083341386403</v>
      </c>
      <c r="AF21" s="5">
        <f>AF18/AF10</f>
        <v>0.29021248881487066</v>
      </c>
      <c r="AG21" s="5">
        <f>AG18/AG10</f>
        <v>0.29027782013995412</v>
      </c>
      <c r="AH21" s="5">
        <f>AH18/AH10</f>
        <v>0.29033008968402585</v>
      </c>
      <c r="AI21" s="5">
        <f>AI18/AI10</f>
        <v>0.2903719081896951</v>
      </c>
      <c r="AJ21" s="5">
        <f>AJ18/AJ10</f>
        <v>0.29040536483162616</v>
      </c>
      <c r="AK21" s="5">
        <f>AK18/AK10</f>
        <v>0.29043213132127449</v>
      </c>
      <c r="AL21" s="5">
        <f>AL18/AL10</f>
        <v>0.29045354526578671</v>
      </c>
    </row>
    <row r="22" spans="1:38" s="5" customFormat="1">
      <c r="A22" s="5" t="s">
        <v>26</v>
      </c>
      <c r="C22" s="5">
        <f>C10/B10-1</f>
        <v>3.3971942276238583</v>
      </c>
      <c r="D22" s="5">
        <f t="shared" ref="D22:AL22" si="18">D10/C10-1</f>
        <v>1.3969603151354684</v>
      </c>
      <c r="E22" s="5">
        <f t="shared" si="18"/>
        <v>0.50887154401281065</v>
      </c>
      <c r="F22" s="5">
        <f>F10/E10-1</f>
        <v>0.26898528917014164</v>
      </c>
      <c r="G22" s="5">
        <f>AVERAGE(C22:F22)</f>
        <v>1.3930028439855697</v>
      </c>
      <c r="H22" s="5">
        <f>H10/F10-1</f>
        <v>0.23216714066426158</v>
      </c>
      <c r="I22" s="5">
        <f t="shared" si="18"/>
        <v>0.18573371253140936</v>
      </c>
      <c r="J22" s="5">
        <f t="shared" si="18"/>
        <v>0.14858697002512744</v>
      </c>
      <c r="K22" s="5">
        <f t="shared" si="18"/>
        <v>0.11886957602010195</v>
      </c>
      <c r="L22" s="5">
        <f t="shared" si="18"/>
        <v>9.509566081608134E-2</v>
      </c>
      <c r="M22" s="5">
        <f t="shared" si="18"/>
        <v>7.6076528652865294E-2</v>
      </c>
      <c r="N22" s="5">
        <f t="shared" si="18"/>
        <v>6.0861222922292235E-2</v>
      </c>
      <c r="O22" s="5">
        <f t="shared" si="18"/>
        <v>4.8688978337833699E-2</v>
      </c>
      <c r="P22" s="5">
        <f t="shared" si="18"/>
        <v>3.8951182670267093E-2</v>
      </c>
      <c r="Q22" s="5">
        <f t="shared" si="18"/>
        <v>3.1160946136213674E-2</v>
      </c>
      <c r="R22" s="5">
        <f t="shared" si="18"/>
        <v>2.4928756908971117E-2</v>
      </c>
      <c r="S22" s="5">
        <f t="shared" si="18"/>
        <v>1.9943005527176538E-2</v>
      </c>
      <c r="T22" s="5">
        <f t="shared" si="18"/>
        <v>1.5954404421741675E-2</v>
      </c>
      <c r="U22" s="5">
        <f t="shared" si="18"/>
        <v>1.2763523537393073E-2</v>
      </c>
      <c r="V22" s="5">
        <f t="shared" si="18"/>
        <v>1.0210818829914592E-2</v>
      </c>
      <c r="W22" s="5">
        <f t="shared" si="18"/>
        <v>8.1686550639314959E-3</v>
      </c>
      <c r="X22" s="5">
        <f t="shared" si="18"/>
        <v>6.5349240511454187E-3</v>
      </c>
      <c r="Y22" s="5">
        <f t="shared" si="18"/>
        <v>5.2279392409160241E-3</v>
      </c>
      <c r="Z22" s="5">
        <f t="shared" si="18"/>
        <v>4.1823513927328193E-3</v>
      </c>
      <c r="AA22" s="5">
        <f t="shared" si="18"/>
        <v>3.3458811141864331E-3</v>
      </c>
      <c r="AB22" s="5">
        <f t="shared" si="18"/>
        <v>2.6767048913491909E-3</v>
      </c>
      <c r="AC22" s="5">
        <f t="shared" si="18"/>
        <v>2.1413639130793971E-3</v>
      </c>
      <c r="AD22" s="5">
        <f t="shared" si="18"/>
        <v>1.7130911304632512E-3</v>
      </c>
      <c r="AE22" s="5">
        <f t="shared" si="18"/>
        <v>1.3704729043706454E-3</v>
      </c>
      <c r="AF22" s="5">
        <f t="shared" si="18"/>
        <v>1.0963783234969604E-3</v>
      </c>
      <c r="AG22" s="5">
        <f t="shared" si="18"/>
        <v>8.7710265879725746E-4</v>
      </c>
      <c r="AH22" s="5">
        <f t="shared" si="18"/>
        <v>7.0168212703780597E-4</v>
      </c>
      <c r="AI22" s="5">
        <f t="shared" si="18"/>
        <v>5.6134570163024478E-4</v>
      </c>
      <c r="AJ22" s="5">
        <f t="shared" si="18"/>
        <v>4.49076561304107E-4</v>
      </c>
      <c r="AK22" s="5">
        <f t="shared" si="18"/>
        <v>3.592612490432856E-4</v>
      </c>
      <c r="AL22" s="5">
        <f t="shared" si="18"/>
        <v>2.8740899923462848E-4</v>
      </c>
    </row>
    <row r="23" spans="1:38" s="5" customFormat="1">
      <c r="A23" s="5" t="s">
        <v>27</v>
      </c>
      <c r="C23" s="5">
        <f>C12/B12-1</f>
        <v>2.201426208068149</v>
      </c>
      <c r="D23" s="5">
        <f>D12/C12-1</f>
        <v>1.1613726041423713</v>
      </c>
      <c r="E23" s="5">
        <f>E12/D12-1</f>
        <v>0.3794606840263921</v>
      </c>
      <c r="F23" s="5">
        <f>F12/E12-1</f>
        <v>0.36904026070737173</v>
      </c>
      <c r="G23" s="5">
        <f>AVERAGE(C23:F23)</f>
        <v>1.027824939236071</v>
      </c>
      <c r="H23" s="5">
        <f>H12/F12-1</f>
        <v>0.25578932659776044</v>
      </c>
      <c r="I23" s="5">
        <f t="shared" ref="I23:AL23" si="19">I12/H12-1</f>
        <v>0.20391921088666121</v>
      </c>
      <c r="J23" s="5">
        <f t="shared" si="19"/>
        <v>0.16268641652865345</v>
      </c>
      <c r="K23" s="5">
        <f t="shared" si="19"/>
        <v>0.12986515077493066</v>
      </c>
      <c r="L23" s="5">
        <f t="shared" si="19"/>
        <v>0.10371201194605417</v>
      </c>
      <c r="M23" s="5">
        <f t="shared" si="19"/>
        <v>8.2855149550767671E-2</v>
      </c>
      <c r="N23" s="5">
        <f t="shared" si="19"/>
        <v>6.6211267318204259E-2</v>
      </c>
      <c r="O23" s="5">
        <f t="shared" si="19"/>
        <v>5.29225891318299E-2</v>
      </c>
      <c r="P23" s="5">
        <f t="shared" si="19"/>
        <v>4.2308460175416895E-2</v>
      </c>
      <c r="Q23" s="5">
        <f t="shared" si="19"/>
        <v>3.382786770879509E-2</v>
      </c>
      <c r="R23" s="5">
        <f t="shared" si="19"/>
        <v>2.7050223490335146E-2</v>
      </c>
      <c r="S23" s="5">
        <f t="shared" si="19"/>
        <v>2.1632466520403515E-2</v>
      </c>
      <c r="T23" s="5">
        <f t="shared" si="19"/>
        <v>1.7301043938639848E-2</v>
      </c>
      <c r="U23" s="5">
        <f t="shared" si="19"/>
        <v>1.3837683755701491E-2</v>
      </c>
      <c r="V23" s="5">
        <f t="shared" si="19"/>
        <v>1.1068131812911552E-2</v>
      </c>
      <c r="W23" s="5">
        <f t="shared" si="19"/>
        <v>8.8532165945964802E-3</v>
      </c>
      <c r="X23" s="5">
        <f t="shared" si="19"/>
        <v>7.0817488501779824E-3</v>
      </c>
      <c r="Y23" s="5">
        <f t="shared" si="19"/>
        <v>5.6648716735174798E-3</v>
      </c>
      <c r="Z23" s="5">
        <f t="shared" si="19"/>
        <v>4.5315599138455731E-3</v>
      </c>
      <c r="AA23" s="5">
        <f t="shared" si="19"/>
        <v>3.6250320379986878E-3</v>
      </c>
      <c r="AB23" s="5">
        <f t="shared" si="19"/>
        <v>2.8998874889392123E-3</v>
      </c>
      <c r="AC23" s="5">
        <f t="shared" si="19"/>
        <v>2.319821596013627E-3</v>
      </c>
      <c r="AD23" s="5">
        <f t="shared" si="19"/>
        <v>1.8558007117974729E-3</v>
      </c>
      <c r="AE23" s="5">
        <f t="shared" si="19"/>
        <v>1.4846043718585999E-3</v>
      </c>
      <c r="AF23" s="5">
        <f t="shared" si="19"/>
        <v>1.1876603330978064E-3</v>
      </c>
      <c r="AG23" s="5">
        <f t="shared" si="19"/>
        <v>9.5011344232309725E-4</v>
      </c>
      <c r="AH23" s="5">
        <f t="shared" si="19"/>
        <v>7.6008126693971612E-4</v>
      </c>
      <c r="AI23" s="5">
        <f t="shared" si="19"/>
        <v>6.0805894220017365E-4</v>
      </c>
      <c r="AJ23" s="5">
        <f t="shared" si="19"/>
        <v>4.8644326823610307E-4</v>
      </c>
      <c r="AK23" s="5">
        <f t="shared" si="19"/>
        <v>3.8915212792600684E-4</v>
      </c>
      <c r="AL23" s="5">
        <f t="shared" si="19"/>
        <v>3.1132011091394851E-4</v>
      </c>
    </row>
    <row r="24" spans="1:38" s="5" customFormat="1">
      <c r="A24" s="5" t="s">
        <v>28</v>
      </c>
      <c r="C24" s="5">
        <f>C16/B16-1</f>
        <v>0.79555616358983428</v>
      </c>
      <c r="D24" s="5">
        <f t="shared" ref="D24:AL24" si="20">D16/C16-1</f>
        <v>1.0935203303701964</v>
      </c>
      <c r="E24" s="5">
        <f t="shared" si="20"/>
        <v>0.37568598066815806</v>
      </c>
      <c r="F24" s="5">
        <f t="shared" si="20"/>
        <v>0.65366365914927371</v>
      </c>
      <c r="G24" s="5">
        <f>AVERAGE(C24:F24)</f>
        <v>0.72960653344436555</v>
      </c>
      <c r="H24" s="5">
        <f>H16/F16-1</f>
        <v>0.20845900955553298</v>
      </c>
      <c r="I24" s="5">
        <f t="shared" si="20"/>
        <v>0.16676720764442643</v>
      </c>
      <c r="J24" s="5">
        <f t="shared" si="20"/>
        <v>0.13341376611554101</v>
      </c>
      <c r="K24" s="5">
        <f t="shared" si="20"/>
        <v>0.10673101289243303</v>
      </c>
      <c r="L24" s="5">
        <f t="shared" si="20"/>
        <v>8.5384810313946291E-2</v>
      </c>
      <c r="M24" s="5">
        <f t="shared" si="20"/>
        <v>6.8307848251156988E-2</v>
      </c>
      <c r="N24" s="5">
        <f t="shared" si="20"/>
        <v>5.4646278600925635E-2</v>
      </c>
      <c r="O24" s="5">
        <f t="shared" si="20"/>
        <v>4.3717022880740863E-2</v>
      </c>
      <c r="P24" s="5">
        <f t="shared" si="20"/>
        <v>3.4973618304592113E-2</v>
      </c>
      <c r="Q24" s="5">
        <f t="shared" si="20"/>
        <v>2.797889464367409E-2</v>
      </c>
      <c r="R24" s="5">
        <f t="shared" si="20"/>
        <v>2.2383115714939006E-2</v>
      </c>
      <c r="S24" s="5">
        <f t="shared" si="20"/>
        <v>1.7906492571951427E-2</v>
      </c>
      <c r="T24" s="5">
        <f t="shared" si="20"/>
        <v>1.4325194057561053E-2</v>
      </c>
      <c r="U24" s="5">
        <f t="shared" si="20"/>
        <v>1.1460155246048709E-2</v>
      </c>
      <c r="V24" s="5">
        <f t="shared" si="20"/>
        <v>9.1681241968391003E-3</v>
      </c>
      <c r="W24" s="5">
        <f t="shared" si="20"/>
        <v>7.3344993574711026E-3</v>
      </c>
      <c r="X24" s="5">
        <f t="shared" si="20"/>
        <v>5.8675994859771485E-3</v>
      </c>
      <c r="Y24" s="5">
        <f t="shared" si="20"/>
        <v>4.6940795887817632E-3</v>
      </c>
      <c r="Z24" s="5">
        <f t="shared" si="20"/>
        <v>3.7552636710251885E-3</v>
      </c>
      <c r="AA24" s="5">
        <f t="shared" si="20"/>
        <v>3.0042109368202397E-3</v>
      </c>
      <c r="AB24" s="5">
        <f t="shared" si="20"/>
        <v>2.4033687494562361E-3</v>
      </c>
      <c r="AC24" s="5">
        <f t="shared" si="20"/>
        <v>1.9226949995649889E-3</v>
      </c>
      <c r="AD24" s="5">
        <f t="shared" si="20"/>
        <v>1.5381559996519023E-3</v>
      </c>
      <c r="AE24" s="5">
        <f t="shared" si="20"/>
        <v>1.2305247997215218E-3</v>
      </c>
      <c r="AF24" s="5">
        <f t="shared" si="20"/>
        <v>9.8441983977703984E-4</v>
      </c>
      <c r="AG24" s="5">
        <f t="shared" si="20"/>
        <v>7.8753587182189833E-4</v>
      </c>
      <c r="AH24" s="5">
        <f t="shared" si="20"/>
        <v>6.3002869745742984E-4</v>
      </c>
      <c r="AI24" s="5">
        <f t="shared" si="20"/>
        <v>5.0402295796581065E-4</v>
      </c>
      <c r="AJ24" s="5">
        <f t="shared" si="20"/>
        <v>4.0321836637291497E-4</v>
      </c>
      <c r="AK24" s="5">
        <f t="shared" si="20"/>
        <v>3.2257469309815434E-4</v>
      </c>
      <c r="AL24" s="5">
        <f t="shared" si="20"/>
        <v>2.5805975447856788E-4</v>
      </c>
    </row>
    <row r="25" spans="1:38" s="5" customFormat="1">
      <c r="A25" s="5" t="s">
        <v>29</v>
      </c>
      <c r="C25" s="5">
        <f>C18/B18-1</f>
        <v>26.558234180256054</v>
      </c>
      <c r="D25" s="5">
        <f t="shared" ref="D25:F25" si="21">D18/C18-1</f>
        <v>1.393876276416711</v>
      </c>
      <c r="E25" s="5">
        <f t="shared" si="21"/>
        <v>0.39927994064051364</v>
      </c>
      <c r="F25" s="5">
        <f t="shared" si="21"/>
        <v>8.8304648235052019E-2</v>
      </c>
      <c r="G25" s="5">
        <f>AVERAGE(C25:F25)</f>
        <v>7.1099237613870834</v>
      </c>
    </row>
    <row r="26" spans="1:38" s="7" customFormat="1">
      <c r="A26" s="7" t="s">
        <v>30</v>
      </c>
      <c r="B26" s="7">
        <f>13</f>
        <v>13</v>
      </c>
      <c r="C26" s="7">
        <f>11</f>
        <v>11</v>
      </c>
      <c r="D26" s="7">
        <f>27</f>
        <v>27</v>
      </c>
      <c r="E26" s="7">
        <f>48</f>
        <v>48</v>
      </c>
      <c r="F26" s="7">
        <f>16.7</f>
        <v>16.7</v>
      </c>
      <c r="H26" s="7">
        <v>16.7</v>
      </c>
      <c r="I26" s="7">
        <v>16.7</v>
      </c>
      <c r="J26" s="7">
        <v>16.7</v>
      </c>
      <c r="K26" s="7">
        <v>16.7</v>
      </c>
      <c r="L26" s="7">
        <v>16.7</v>
      </c>
      <c r="M26" s="7">
        <v>16.7</v>
      </c>
      <c r="N26" s="7">
        <v>16.7</v>
      </c>
      <c r="O26" s="7">
        <v>16.7</v>
      </c>
      <c r="P26" s="7">
        <v>16.7</v>
      </c>
      <c r="Q26" s="7">
        <v>16.7</v>
      </c>
      <c r="R26" s="7">
        <v>16.7</v>
      </c>
      <c r="S26" s="7">
        <v>16.7</v>
      </c>
      <c r="T26" s="7">
        <v>16.7</v>
      </c>
      <c r="U26" s="7">
        <v>16.7</v>
      </c>
      <c r="V26" s="7">
        <v>16.7</v>
      </c>
      <c r="W26" s="7">
        <v>16.7</v>
      </c>
      <c r="X26" s="7">
        <v>16.7</v>
      </c>
      <c r="Y26" s="7">
        <v>16.7</v>
      </c>
      <c r="Z26" s="7">
        <v>16.7</v>
      </c>
      <c r="AA26" s="7">
        <v>16.7</v>
      </c>
      <c r="AB26" s="7">
        <v>16.7</v>
      </c>
      <c r="AC26" s="7">
        <v>16.7</v>
      </c>
      <c r="AD26" s="7">
        <v>16.7</v>
      </c>
      <c r="AE26" s="7">
        <v>16.7</v>
      </c>
      <c r="AF26" s="7">
        <v>16.7</v>
      </c>
      <c r="AG26" s="7">
        <v>16.7</v>
      </c>
      <c r="AH26" s="7">
        <v>16.7</v>
      </c>
      <c r="AI26" s="7">
        <v>16.7</v>
      </c>
      <c r="AJ26" s="7">
        <v>16.7</v>
      </c>
      <c r="AK26" s="7">
        <v>16.7</v>
      </c>
      <c r="AL26" s="7">
        <v>16.7</v>
      </c>
    </row>
    <row r="27" spans="1:38" s="2" customFormat="1">
      <c r="A27" s="2" t="s">
        <v>31</v>
      </c>
      <c r="B27" s="2">
        <v>199000</v>
      </c>
      <c r="C27" s="2">
        <v>194000</v>
      </c>
      <c r="D27" s="2">
        <v>198000</v>
      </c>
      <c r="E27" s="2">
        <v>204000</v>
      </c>
      <c r="F27" s="2">
        <v>207000</v>
      </c>
      <c r="H27" s="2">
        <v>207000</v>
      </c>
      <c r="I27" s="2">
        <v>207000</v>
      </c>
      <c r="J27" s="2">
        <v>207000</v>
      </c>
      <c r="K27" s="2">
        <v>207000</v>
      </c>
      <c r="L27" s="2">
        <v>207000</v>
      </c>
      <c r="M27" s="2">
        <v>207000</v>
      </c>
      <c r="N27" s="2">
        <v>207000</v>
      </c>
      <c r="O27" s="2">
        <v>207000</v>
      </c>
      <c r="P27" s="2">
        <v>207000</v>
      </c>
      <c r="Q27" s="2">
        <v>207000</v>
      </c>
      <c r="R27" s="2">
        <v>207000</v>
      </c>
      <c r="S27" s="2">
        <v>207000</v>
      </c>
      <c r="T27" s="2">
        <v>207000</v>
      </c>
      <c r="U27" s="2">
        <v>207000</v>
      </c>
      <c r="V27" s="2">
        <v>207000</v>
      </c>
      <c r="W27" s="2">
        <v>207000</v>
      </c>
      <c r="X27" s="2">
        <v>207000</v>
      </c>
      <c r="Y27" s="2">
        <v>207000</v>
      </c>
      <c r="Z27" s="2">
        <v>207000</v>
      </c>
      <c r="AA27" s="2">
        <v>207000</v>
      </c>
      <c r="AB27" s="2">
        <v>207000</v>
      </c>
      <c r="AC27" s="2">
        <v>207000</v>
      </c>
      <c r="AD27" s="2">
        <v>207000</v>
      </c>
      <c r="AE27" s="2">
        <v>207000</v>
      </c>
      <c r="AF27" s="2">
        <v>207000</v>
      </c>
      <c r="AG27" s="2">
        <v>207000</v>
      </c>
      <c r="AH27" s="2">
        <v>207000</v>
      </c>
      <c r="AI27" s="2">
        <v>207000</v>
      </c>
      <c r="AJ27" s="2">
        <v>207000</v>
      </c>
      <c r="AK27" s="2">
        <v>207000</v>
      </c>
      <c r="AL27" s="2">
        <v>207000</v>
      </c>
    </row>
    <row r="28" spans="1:38" s="1" customFormat="1">
      <c r="A28" s="1" t="s">
        <v>32</v>
      </c>
      <c r="B28" s="1">
        <f>B26*B27*6.7</f>
        <v>17332900</v>
      </c>
      <c r="C28" s="1">
        <f>C26*C27*6.7</f>
        <v>14297800</v>
      </c>
      <c r="D28" s="1">
        <f>D26*D27*6.7</f>
        <v>35818200</v>
      </c>
      <c r="E28" s="1">
        <f>E26*E27*6.7</f>
        <v>65606400</v>
      </c>
      <c r="F28" s="1">
        <f>F26*F27*6.7</f>
        <v>23161230</v>
      </c>
      <c r="H28" s="1">
        <f t="shared" ref="H28:AL28" si="22">H26*H27*6.7</f>
        <v>23161230</v>
      </c>
      <c r="I28" s="1">
        <f t="shared" si="22"/>
        <v>23161230</v>
      </c>
      <c r="J28" s="1">
        <f t="shared" si="22"/>
        <v>23161230</v>
      </c>
      <c r="K28" s="1">
        <f t="shared" si="22"/>
        <v>23161230</v>
      </c>
      <c r="L28" s="1">
        <f t="shared" si="22"/>
        <v>23161230</v>
      </c>
      <c r="M28" s="1">
        <f t="shared" si="22"/>
        <v>23161230</v>
      </c>
      <c r="N28" s="1">
        <f t="shared" si="22"/>
        <v>23161230</v>
      </c>
      <c r="O28" s="1">
        <f t="shared" si="22"/>
        <v>23161230</v>
      </c>
      <c r="P28" s="1">
        <f t="shared" si="22"/>
        <v>23161230</v>
      </c>
      <c r="Q28" s="1">
        <f t="shared" si="22"/>
        <v>23161230</v>
      </c>
      <c r="R28" s="1">
        <f t="shared" si="22"/>
        <v>23161230</v>
      </c>
      <c r="S28" s="1">
        <f t="shared" si="22"/>
        <v>23161230</v>
      </c>
      <c r="T28" s="1">
        <f t="shared" si="22"/>
        <v>23161230</v>
      </c>
      <c r="U28" s="1">
        <f t="shared" si="22"/>
        <v>23161230</v>
      </c>
      <c r="V28" s="1">
        <f t="shared" si="22"/>
        <v>23161230</v>
      </c>
      <c r="W28" s="1">
        <f t="shared" si="22"/>
        <v>23161230</v>
      </c>
      <c r="X28" s="1">
        <f t="shared" si="22"/>
        <v>23161230</v>
      </c>
      <c r="Y28" s="1">
        <f t="shared" si="22"/>
        <v>23161230</v>
      </c>
      <c r="Z28" s="1">
        <f t="shared" si="22"/>
        <v>23161230</v>
      </c>
      <c r="AA28" s="1">
        <f t="shared" si="22"/>
        <v>23161230</v>
      </c>
      <c r="AB28" s="1">
        <f t="shared" si="22"/>
        <v>23161230</v>
      </c>
      <c r="AC28" s="1">
        <f t="shared" si="22"/>
        <v>23161230</v>
      </c>
      <c r="AD28" s="1">
        <f t="shared" si="22"/>
        <v>23161230</v>
      </c>
      <c r="AE28" s="1">
        <f t="shared" si="22"/>
        <v>23161230</v>
      </c>
      <c r="AF28" s="1">
        <f t="shared" si="22"/>
        <v>23161230</v>
      </c>
      <c r="AG28" s="1">
        <f t="shared" si="22"/>
        <v>23161230</v>
      </c>
      <c r="AH28" s="1">
        <f t="shared" si="22"/>
        <v>23161230</v>
      </c>
      <c r="AI28" s="1">
        <f t="shared" si="22"/>
        <v>23161230</v>
      </c>
      <c r="AJ28" s="1">
        <f t="shared" si="22"/>
        <v>23161230</v>
      </c>
      <c r="AK28" s="1">
        <f t="shared" si="22"/>
        <v>23161230</v>
      </c>
      <c r="AL28" s="1">
        <f t="shared" si="22"/>
        <v>23161230</v>
      </c>
    </row>
    <row r="29" spans="1:38" s="2" customFormat="1">
      <c r="A29" s="2" t="s">
        <v>33</v>
      </c>
      <c r="B29" s="2">
        <f>3511985</f>
        <v>3511985</v>
      </c>
      <c r="C29" s="2">
        <f>5344283</f>
        <v>5344283</v>
      </c>
      <c r="D29" s="2">
        <v>8471188</v>
      </c>
      <c r="E29" s="2">
        <v>18965538</v>
      </c>
      <c r="F29" s="2">
        <v>22483681</v>
      </c>
      <c r="H29" s="2">
        <v>22483681</v>
      </c>
      <c r="I29" s="2">
        <v>22483681</v>
      </c>
      <c r="J29" s="2">
        <v>22483681</v>
      </c>
      <c r="K29" s="2">
        <v>22483681</v>
      </c>
      <c r="L29" s="2">
        <v>22483681</v>
      </c>
      <c r="M29" s="2">
        <v>22483681</v>
      </c>
      <c r="N29" s="2">
        <v>22483681</v>
      </c>
      <c r="O29" s="2">
        <v>22483681</v>
      </c>
      <c r="P29" s="2">
        <v>22483681</v>
      </c>
      <c r="Q29" s="2">
        <v>22483681</v>
      </c>
      <c r="R29" s="2">
        <v>22483681</v>
      </c>
      <c r="S29" s="2">
        <v>22483681</v>
      </c>
      <c r="T29" s="2">
        <v>22483681</v>
      </c>
      <c r="U29" s="2">
        <v>22483681</v>
      </c>
      <c r="V29" s="2">
        <v>22483681</v>
      </c>
      <c r="W29" s="2">
        <v>22483681</v>
      </c>
      <c r="X29" s="2">
        <v>22483681</v>
      </c>
      <c r="Y29" s="2">
        <v>22483681</v>
      </c>
      <c r="Z29" s="2">
        <v>22483681</v>
      </c>
      <c r="AA29" s="2">
        <v>22483681</v>
      </c>
      <c r="AB29" s="2">
        <v>22483681</v>
      </c>
      <c r="AC29" s="2">
        <v>22483681</v>
      </c>
      <c r="AD29" s="2">
        <v>22483681</v>
      </c>
      <c r="AE29" s="2">
        <v>22483681</v>
      </c>
      <c r="AF29" s="2">
        <v>22483681</v>
      </c>
      <c r="AG29" s="2">
        <v>22483681</v>
      </c>
      <c r="AH29" s="2">
        <v>22483681</v>
      </c>
      <c r="AI29" s="2">
        <v>22483681</v>
      </c>
      <c r="AJ29" s="2">
        <v>22483681</v>
      </c>
      <c r="AK29" s="2">
        <v>22483681</v>
      </c>
      <c r="AL29" s="2">
        <v>22483681</v>
      </c>
    </row>
    <row r="30" spans="1:38" s="2" customFormat="1">
      <c r="A30" s="2" t="s">
        <v>34</v>
      </c>
      <c r="B30" s="2">
        <v>477871</v>
      </c>
      <c r="C30" s="2">
        <v>942289</v>
      </c>
      <c r="D30" s="2">
        <v>1719088</v>
      </c>
      <c r="E30" s="2">
        <v>7942679</v>
      </c>
      <c r="F30" s="2">
        <v>8764899</v>
      </c>
      <c r="H30" s="2">
        <v>8764899</v>
      </c>
      <c r="I30" s="2">
        <v>8764899</v>
      </c>
      <c r="J30" s="2">
        <v>8764899</v>
      </c>
      <c r="K30" s="2">
        <v>8764899</v>
      </c>
      <c r="L30" s="2">
        <v>8764899</v>
      </c>
      <c r="M30" s="2">
        <v>8764899</v>
      </c>
      <c r="N30" s="2">
        <v>8764899</v>
      </c>
      <c r="O30" s="2">
        <v>8764899</v>
      </c>
      <c r="P30" s="2">
        <v>8764899</v>
      </c>
      <c r="Q30" s="2">
        <v>8764899</v>
      </c>
      <c r="R30" s="2">
        <v>8764899</v>
      </c>
      <c r="S30" s="2">
        <v>8764899</v>
      </c>
      <c r="T30" s="2">
        <v>8764899</v>
      </c>
      <c r="U30" s="2">
        <v>8764899</v>
      </c>
      <c r="V30" s="2">
        <v>8764899</v>
      </c>
      <c r="W30" s="2">
        <v>8764899</v>
      </c>
      <c r="X30" s="2">
        <v>8764899</v>
      </c>
      <c r="Y30" s="2">
        <v>8764899</v>
      </c>
      <c r="Z30" s="2">
        <v>8764899</v>
      </c>
      <c r="AA30" s="2">
        <v>8764899</v>
      </c>
      <c r="AB30" s="2">
        <v>8764899</v>
      </c>
      <c r="AC30" s="2">
        <v>8764899</v>
      </c>
      <c r="AD30" s="2">
        <v>8764899</v>
      </c>
      <c r="AE30" s="2">
        <v>8764899</v>
      </c>
      <c r="AF30" s="2">
        <v>8764899</v>
      </c>
      <c r="AG30" s="2">
        <v>8764899</v>
      </c>
      <c r="AH30" s="2">
        <v>8764899</v>
      </c>
      <c r="AI30" s="2">
        <v>8764899</v>
      </c>
      <c r="AJ30" s="2">
        <v>8764899</v>
      </c>
      <c r="AK30" s="2">
        <v>8764899</v>
      </c>
      <c r="AL30" s="2">
        <v>8764899</v>
      </c>
    </row>
    <row r="31" spans="1:38" s="1" customFormat="1">
      <c r="A31" s="1" t="s">
        <v>35</v>
      </c>
      <c r="B31" s="1">
        <f>B29-B30</f>
        <v>3034114</v>
      </c>
      <c r="C31" s="1">
        <f t="shared" ref="C31:AL31" si="23">C29-C30</f>
        <v>4401994</v>
      </c>
      <c r="D31" s="1">
        <f t="shared" si="23"/>
        <v>6752100</v>
      </c>
      <c r="E31" s="1">
        <f t="shared" si="23"/>
        <v>11022859</v>
      </c>
      <c r="F31" s="1">
        <f>F29-F30</f>
        <v>13718782</v>
      </c>
      <c r="H31" s="1">
        <f>H29-H30</f>
        <v>13718782</v>
      </c>
      <c r="I31" s="1">
        <f t="shared" si="23"/>
        <v>13718782</v>
      </c>
      <c r="J31" s="1">
        <f>J29-J30</f>
        <v>13718782</v>
      </c>
      <c r="K31" s="1">
        <f t="shared" si="23"/>
        <v>13718782</v>
      </c>
      <c r="L31" s="1">
        <f t="shared" si="23"/>
        <v>13718782</v>
      </c>
      <c r="M31" s="1">
        <f t="shared" si="23"/>
        <v>13718782</v>
      </c>
      <c r="N31" s="1">
        <f t="shared" si="23"/>
        <v>13718782</v>
      </c>
      <c r="O31" s="1">
        <f t="shared" si="23"/>
        <v>13718782</v>
      </c>
      <c r="P31" s="1">
        <f t="shared" si="23"/>
        <v>13718782</v>
      </c>
      <c r="Q31" s="1">
        <f t="shared" si="23"/>
        <v>13718782</v>
      </c>
      <c r="R31" s="1">
        <f t="shared" si="23"/>
        <v>13718782</v>
      </c>
      <c r="S31" s="1">
        <f t="shared" si="23"/>
        <v>13718782</v>
      </c>
      <c r="T31" s="1">
        <f t="shared" si="23"/>
        <v>13718782</v>
      </c>
      <c r="U31" s="1">
        <f t="shared" si="23"/>
        <v>13718782</v>
      </c>
      <c r="V31" s="1">
        <f t="shared" si="23"/>
        <v>13718782</v>
      </c>
      <c r="W31" s="1">
        <f t="shared" si="23"/>
        <v>13718782</v>
      </c>
      <c r="X31" s="1">
        <f t="shared" si="23"/>
        <v>13718782</v>
      </c>
      <c r="Y31" s="1">
        <f t="shared" si="23"/>
        <v>13718782</v>
      </c>
      <c r="Z31" s="1">
        <f t="shared" si="23"/>
        <v>13718782</v>
      </c>
      <c r="AA31" s="1">
        <f t="shared" si="23"/>
        <v>13718782</v>
      </c>
      <c r="AB31" s="1">
        <f t="shared" si="23"/>
        <v>13718782</v>
      </c>
      <c r="AC31" s="1">
        <f t="shared" si="23"/>
        <v>13718782</v>
      </c>
      <c r="AD31" s="1">
        <f t="shared" si="23"/>
        <v>13718782</v>
      </c>
      <c r="AE31" s="1">
        <f t="shared" si="23"/>
        <v>13718782</v>
      </c>
      <c r="AF31" s="1">
        <f t="shared" si="23"/>
        <v>13718782</v>
      </c>
      <c r="AG31" s="1">
        <f t="shared" si="23"/>
        <v>13718782</v>
      </c>
      <c r="AH31" s="1">
        <f t="shared" si="23"/>
        <v>13718782</v>
      </c>
      <c r="AI31" s="1">
        <f t="shared" si="23"/>
        <v>13718782</v>
      </c>
      <c r="AJ31" s="1">
        <f t="shared" si="23"/>
        <v>13718782</v>
      </c>
      <c r="AK31" s="1">
        <f t="shared" si="23"/>
        <v>13718782</v>
      </c>
      <c r="AL31" s="1">
        <f t="shared" si="23"/>
        <v>13718782</v>
      </c>
    </row>
    <row r="32" spans="1:38" s="1" customFormat="1">
      <c r="A32" s="1" t="s">
        <v>36</v>
      </c>
      <c r="B32" s="1">
        <f>B28-B29+B30</f>
        <v>14298786</v>
      </c>
      <c r="C32" s="1">
        <f t="shared" ref="C32:AL32" si="24">C28-C29+C30</f>
        <v>9895806</v>
      </c>
      <c r="D32" s="1">
        <f t="shared" si="24"/>
        <v>29066100</v>
      </c>
      <c r="E32" s="1">
        <f t="shared" si="24"/>
        <v>54583541</v>
      </c>
      <c r="F32" s="1">
        <f t="shared" si="24"/>
        <v>9442448</v>
      </c>
      <c r="H32" s="1">
        <f>H28-H29+H30</f>
        <v>9442448</v>
      </c>
      <c r="I32" s="1">
        <f>I28-I29+I30</f>
        <v>9442448</v>
      </c>
      <c r="J32" s="1">
        <f t="shared" si="24"/>
        <v>9442448</v>
      </c>
      <c r="K32" s="1">
        <f t="shared" si="24"/>
        <v>9442448</v>
      </c>
      <c r="L32" s="1">
        <f t="shared" si="24"/>
        <v>9442448</v>
      </c>
      <c r="M32" s="1">
        <f t="shared" si="24"/>
        <v>9442448</v>
      </c>
      <c r="N32" s="1">
        <f t="shared" si="24"/>
        <v>9442448</v>
      </c>
      <c r="O32" s="1">
        <f t="shared" si="24"/>
        <v>9442448</v>
      </c>
      <c r="P32" s="1">
        <f t="shared" si="24"/>
        <v>9442448</v>
      </c>
      <c r="Q32" s="1">
        <f t="shared" si="24"/>
        <v>9442448</v>
      </c>
      <c r="R32" s="1">
        <f t="shared" si="24"/>
        <v>9442448</v>
      </c>
      <c r="S32" s="1">
        <f t="shared" si="24"/>
        <v>9442448</v>
      </c>
      <c r="T32" s="1">
        <f t="shared" si="24"/>
        <v>9442448</v>
      </c>
      <c r="U32" s="1">
        <f t="shared" si="24"/>
        <v>9442448</v>
      </c>
      <c r="V32" s="1">
        <f t="shared" si="24"/>
        <v>9442448</v>
      </c>
      <c r="W32" s="1">
        <f t="shared" si="24"/>
        <v>9442448</v>
      </c>
      <c r="X32" s="1">
        <f t="shared" si="24"/>
        <v>9442448</v>
      </c>
      <c r="Y32" s="1">
        <f t="shared" si="24"/>
        <v>9442448</v>
      </c>
      <c r="Z32" s="1">
        <f t="shared" si="24"/>
        <v>9442448</v>
      </c>
      <c r="AA32" s="1">
        <f t="shared" si="24"/>
        <v>9442448</v>
      </c>
      <c r="AB32" s="1">
        <f t="shared" si="24"/>
        <v>9442448</v>
      </c>
      <c r="AC32" s="1">
        <f t="shared" si="24"/>
        <v>9442448</v>
      </c>
      <c r="AD32" s="1">
        <f t="shared" si="24"/>
        <v>9442448</v>
      </c>
      <c r="AE32" s="1">
        <f t="shared" si="24"/>
        <v>9442448</v>
      </c>
      <c r="AF32" s="1">
        <f t="shared" si="24"/>
        <v>9442448</v>
      </c>
      <c r="AG32" s="1">
        <f t="shared" si="24"/>
        <v>9442448</v>
      </c>
      <c r="AH32" s="1">
        <f t="shared" si="24"/>
        <v>9442448</v>
      </c>
      <c r="AI32" s="1">
        <f t="shared" si="24"/>
        <v>9442448</v>
      </c>
      <c r="AJ32" s="1">
        <f t="shared" si="24"/>
        <v>9442448</v>
      </c>
      <c r="AK32" s="1">
        <f t="shared" si="24"/>
        <v>9442448</v>
      </c>
      <c r="AL32" s="1">
        <f t="shared" si="24"/>
        <v>9442448</v>
      </c>
    </row>
    <row r="33" spans="1:38" s="2" customFormat="1">
      <c r="A33" s="2" t="s">
        <v>37</v>
      </c>
      <c r="B33" s="2">
        <f>NPV($E3,$B18:B18)</f>
        <v>29485.833333333336</v>
      </c>
      <c r="C33" s="2">
        <f>NPV($E3,$B18:C18)</f>
        <v>706633.75</v>
      </c>
      <c r="D33" s="2">
        <f>NPV($E3,$B18:D18)</f>
        <v>2057474.027777778</v>
      </c>
      <c r="E33" s="2">
        <f>NPV($E3,$B18:E18)</f>
        <v>3632643.7808641978</v>
      </c>
      <c r="F33" s="2">
        <f>NPV($E3,B18:F18)</f>
        <v>5061197.5842335392</v>
      </c>
      <c r="H33" s="2">
        <f>SUM($H18:H18)</f>
        <v>4707279.5767026562</v>
      </c>
      <c r="I33" s="2">
        <f>SUM($H18:I18)</f>
        <v>10605278.969949175</v>
      </c>
      <c r="J33" s="2">
        <f>SUM($H18:J18)</f>
        <v>17674994.357250225</v>
      </c>
      <c r="K33" s="2">
        <f>SUM($H18:K18)</f>
        <v>25852886.942290813</v>
      </c>
      <c r="L33" s="2">
        <f>SUM($H18:L18)</f>
        <v>35045570.447649583</v>
      </c>
      <c r="M33" s="2">
        <f>SUM($H18:M18)</f>
        <v>45143484.853143536</v>
      </c>
      <c r="N33" s="2">
        <f>SUM($H18:N18)</f>
        <v>56031928.202725269</v>
      </c>
      <c r="O33" s="2">
        <f>SUM($H18:O18)</f>
        <v>67598977.093331799</v>
      </c>
      <c r="P33" s="2">
        <f>SUM($H18:P18)</f>
        <v>79740535.031117022</v>
      </c>
      <c r="Q33" s="2">
        <f>SUM($H18:Q18)</f>
        <v>92363070.682684958</v>
      </c>
      <c r="R33" s="2">
        <f>SUM($H18:R18)</f>
        <v>105384675.97915283</v>
      </c>
      <c r="S33" s="2">
        <f>SUM($H18:S18)</f>
        <v>118735007.04652853</v>
      </c>
      <c r="T33" s="2">
        <f>SUM($H18:T18)</f>
        <v>132354552.30610643</v>
      </c>
      <c r="U33" s="2">
        <f>SUM($H18:U18)</f>
        <v>146193549.30367664</v>
      </c>
      <c r="V33" s="2">
        <f>SUM($H18:V18)</f>
        <v>160210766.70829147</v>
      </c>
      <c r="W33" s="2">
        <f>SUM($H18:W18)</f>
        <v>174372286.99733058</v>
      </c>
      <c r="X33" s="2">
        <f>SUM($H18:X18)</f>
        <v>188650367.46304506</v>
      </c>
      <c r="Y33" s="2">
        <f>SUM($H18:Y18)</f>
        <v>203022418.17130902</v>
      </c>
      <c r="Z33" s="2">
        <f>SUM($H18:Z18)</f>
        <v>217470110.66180468</v>
      </c>
      <c r="AA33" s="2">
        <f>SUM($H18:AA18)</f>
        <v>231978616.3303518</v>
      </c>
      <c r="AB33" s="2">
        <f>SUM($H18:AB18)</f>
        <v>246535965.29728925</v>
      </c>
      <c r="AC33" s="2">
        <f>SUM($H18:AC18)</f>
        <v>261132512.7371437</v>
      </c>
      <c r="AD33" s="2">
        <f>SUM($H18:AD18)</f>
        <v>275760498.45096064</v>
      </c>
      <c r="AE33" s="2">
        <f>SUM($H18:AE18)</f>
        <v>290413685.78528762</v>
      </c>
      <c r="AF33" s="2">
        <f>SUM($H18:AF18)</f>
        <v>305087067.12058979</v>
      </c>
      <c r="AG33" s="2">
        <f>SUM($H18:AG18)</f>
        <v>319776624.62027627</v>
      </c>
      <c r="AH33" s="2">
        <f>SUM($H18:AH18)</f>
        <v>334479136.48493516</v>
      </c>
      <c r="AI33" s="2">
        <f>SUM($H18:AI18)</f>
        <v>349192020.44758022</v>
      </c>
      <c r="AJ33" s="2">
        <f>SUM($H18:AJ18)</f>
        <v>363913207.60086215</v>
      </c>
      <c r="AK33" s="2">
        <f>SUM($H18:AK18)</f>
        <v>378641040.83674824</v>
      </c>
      <c r="AL33" s="2">
        <f>SUM($H18:AL18)</f>
        <v>393374193.19913399</v>
      </c>
    </row>
    <row r="34" spans="1:38" s="2" customFormat="1">
      <c r="A34" s="2" t="s">
        <v>38</v>
      </c>
      <c r="B34" s="2">
        <f>B31</f>
        <v>3034114</v>
      </c>
      <c r="C34" s="2">
        <f>C31</f>
        <v>4401994</v>
      </c>
      <c r="D34" s="2">
        <f>D31</f>
        <v>6752100</v>
      </c>
      <c r="E34" s="2">
        <f>E31</f>
        <v>11022859</v>
      </c>
      <c r="F34" s="2">
        <f>F31</f>
        <v>13718782</v>
      </c>
      <c r="H34" s="2">
        <f>H31+H33</f>
        <v>18426061.576702654</v>
      </c>
      <c r="I34" s="2">
        <f>I31+I33</f>
        <v>24324060.969949175</v>
      </c>
      <c r="J34" s="2">
        <f>J31+J33</f>
        <v>31393776.357250225</v>
      </c>
      <c r="K34" s="2">
        <f>K31+K33</f>
        <v>39571668.942290813</v>
      </c>
      <c r="L34" s="2">
        <f t="shared" ref="I34:AL34" si="25">L31+L33</f>
        <v>48764352.447649583</v>
      </c>
      <c r="M34" s="2">
        <f t="shared" si="25"/>
        <v>58862266.853143536</v>
      </c>
      <c r="N34" s="2">
        <f t="shared" si="25"/>
        <v>69750710.202725261</v>
      </c>
      <c r="O34" s="2">
        <f t="shared" si="25"/>
        <v>81317759.093331799</v>
      </c>
      <c r="P34" s="2">
        <f t="shared" si="25"/>
        <v>93459317.031117022</v>
      </c>
      <c r="Q34" s="2">
        <f t="shared" si="25"/>
        <v>106081852.68268496</v>
      </c>
      <c r="R34" s="2">
        <f t="shared" si="25"/>
        <v>119103457.97915283</v>
      </c>
      <c r="S34" s="2">
        <f t="shared" si="25"/>
        <v>132453789.04652853</v>
      </c>
      <c r="T34" s="2">
        <f t="shared" si="25"/>
        <v>146073334.30610645</v>
      </c>
      <c r="U34" s="2">
        <f t="shared" si="25"/>
        <v>159912331.30367664</v>
      </c>
      <c r="V34" s="2">
        <f t="shared" si="25"/>
        <v>173929548.70829147</v>
      </c>
      <c r="W34" s="2">
        <f t="shared" si="25"/>
        <v>188091068.99733058</v>
      </c>
      <c r="X34" s="2">
        <f t="shared" si="25"/>
        <v>202369149.46304506</v>
      </c>
      <c r="Y34" s="2">
        <f t="shared" si="25"/>
        <v>216741200.17130902</v>
      </c>
      <c r="Z34" s="2">
        <f t="shared" si="25"/>
        <v>231188892.66180468</v>
      </c>
      <c r="AA34" s="2">
        <f t="shared" si="25"/>
        <v>245697398.3303518</v>
      </c>
      <c r="AB34" s="2">
        <f t="shared" si="25"/>
        <v>260254747.29728925</v>
      </c>
      <c r="AC34" s="2">
        <f t="shared" si="25"/>
        <v>274851294.7371437</v>
      </c>
      <c r="AD34" s="2">
        <f t="shared" si="25"/>
        <v>289479280.45096064</v>
      </c>
      <c r="AE34" s="2">
        <f t="shared" si="25"/>
        <v>304132467.78528762</v>
      </c>
      <c r="AF34" s="2">
        <f t="shared" si="25"/>
        <v>318805849.12058979</v>
      </c>
      <c r="AG34" s="2">
        <f t="shared" si="25"/>
        <v>333495406.62027627</v>
      </c>
      <c r="AH34" s="2">
        <f t="shared" si="25"/>
        <v>348197918.48493516</v>
      </c>
      <c r="AI34" s="2">
        <f t="shared" si="25"/>
        <v>362910802.44758022</v>
      </c>
      <c r="AJ34" s="2">
        <f t="shared" si="25"/>
        <v>377631989.60086215</v>
      </c>
      <c r="AK34" s="2">
        <f t="shared" si="25"/>
        <v>392359822.83674824</v>
      </c>
      <c r="AL34" s="2">
        <f t="shared" si="25"/>
        <v>407092975.19913399</v>
      </c>
    </row>
    <row r="35" spans="1:38" s="4" customFormat="1">
      <c r="A35" s="4" t="s">
        <v>39</v>
      </c>
      <c r="H35" s="4">
        <f>H34*0.15475319/H27</f>
        <v>13.775322744595003</v>
      </c>
      <c r="I35" s="4">
        <f>I34*0.15475319/I27</f>
        <v>18.184666806058598</v>
      </c>
      <c r="J35" s="4">
        <f>J34*0.15475319/J27</f>
        <v>23.469985688072715</v>
      </c>
      <c r="K35" s="4">
        <f>K34*0.15475319/K27</f>
        <v>29.583777789581788</v>
      </c>
      <c r="L35" s="4">
        <f t="shared" ref="I35:AL35" si="26">L34*0.15475319/L27</f>
        <v>36.45622753409701</v>
      </c>
      <c r="M35" s="4">
        <f t="shared" si="26"/>
        <v>44.00542785582234</v>
      </c>
      <c r="N35" s="4">
        <f t="shared" si="26"/>
        <v>52.145627577957882</v>
      </c>
      <c r="O35" s="4">
        <f t="shared" si="26"/>
        <v>60.793152769780697</v>
      </c>
      <c r="P35" s="4">
        <f t="shared" si="26"/>
        <v>69.870180897520243</v>
      </c>
      <c r="Q35" s="4">
        <f t="shared" si="26"/>
        <v>79.306787940848096</v>
      </c>
      <c r="R35" s="4">
        <f t="shared" si="26"/>
        <v>89.041739431424418</v>
      </c>
      <c r="S35" s="4">
        <f t="shared" si="26"/>
        <v>99.022446292450965</v>
      </c>
      <c r="T35" s="4">
        <f t="shared" si="26"/>
        <v>109.20441767056238</v>
      </c>
      <c r="U35" s="4">
        <f t="shared" si="26"/>
        <v>119.55045115739526</v>
      </c>
      <c r="V35" s="4">
        <f t="shared" si="26"/>
        <v>130.02972221192505</v>
      </c>
      <c r="W35" s="4">
        <f t="shared" si="26"/>
        <v>140.61687409587927</v>
      </c>
      <c r="X35" s="4">
        <f t="shared" si="26"/>
        <v>151.29116636228508</v>
      </c>
      <c r="Y35" s="4">
        <f t="shared" si="26"/>
        <v>162.03571077748126</v>
      </c>
      <c r="Z35" s="4">
        <f t="shared" si="26"/>
        <v>172.83680498541963</v>
      </c>
      <c r="AA35" s="4">
        <f t="shared" si="26"/>
        <v>183.68336312233149</v>
      </c>
      <c r="AB35" s="4">
        <f t="shared" si="26"/>
        <v>194.56643650676037</v>
      </c>
      <c r="AC35" s="4">
        <f t="shared" si="26"/>
        <v>205.47881466764829</v>
      </c>
      <c r="AD35" s="4">
        <f t="shared" si="26"/>
        <v>216.4146960806319</v>
      </c>
      <c r="AE35" s="4">
        <f t="shared" si="26"/>
        <v>227.36941822389127</v>
      </c>
      <c r="AF35" s="4">
        <f t="shared" si="26"/>
        <v>238.33923740130419</v>
      </c>
      <c r="AG35" s="4">
        <f t="shared" si="26"/>
        <v>249.32114987842937</v>
      </c>
      <c r="AH35" s="4">
        <f t="shared" si="26"/>
        <v>260.31274703818207</v>
      </c>
      <c r="AI35" s="4">
        <f t="shared" si="26"/>
        <v>271.31209837788816</v>
      </c>
      <c r="AJ35" s="4">
        <f t="shared" si="26"/>
        <v>282.31765718251324</v>
      </c>
      <c r="AK35" s="4">
        <f t="shared" si="26"/>
        <v>293.32818459817219</v>
      </c>
      <c r="AL35" s="4">
        <f t="shared" si="26"/>
        <v>304.3426885925453</v>
      </c>
    </row>
    <row r="36" spans="1:38" s="6" customFormat="1">
      <c r="A36" s="6" t="s">
        <v>40</v>
      </c>
      <c r="B36" s="6">
        <f t="shared" ref="B36:E36" si="27">B34*0.15475319/B27</f>
        <v>2.3594915594153769</v>
      </c>
      <c r="C36" s="6">
        <f t="shared" si="27"/>
        <v>3.5114567724786596</v>
      </c>
      <c r="D36" s="6">
        <f t="shared" si="27"/>
        <v>5.2773182535303036</v>
      </c>
      <c r="E36" s="6">
        <f>E34*0.15475319/E27</f>
        <v>8.3618754567167173</v>
      </c>
      <c r="F36" s="6">
        <f>F34*0.15475319/F27</f>
        <v>10.256160760456909</v>
      </c>
    </row>
    <row r="37" spans="1:38" s="2" customFormat="1"/>
    <row r="38" spans="1:38">
      <c r="B38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2021-01-26T17:25:27Z</dcterms:created>
  <dcterms:modified xsi:type="dcterms:W3CDTF">2021-01-27T03:55:56Z</dcterms:modified>
  <cp:category/>
  <cp:contentStatus/>
</cp:coreProperties>
</file>