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13"/>
  <workbookPr defaultThemeVersion="166925"/>
  <xr:revisionPtr revIDLastSave="0" documentId="8_{1BE2D66F-C05D-4C5B-AFD6-0FEF201D87A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" i="1"/>
  <c r="H2" i="1"/>
  <c r="H5" i="1"/>
  <c r="D19" i="1"/>
  <c r="F20" i="1"/>
  <c r="B15" i="1"/>
  <c r="C20" i="1" s="1"/>
  <c r="D20" i="1"/>
  <c r="G20" i="1"/>
  <c r="E19" i="1"/>
  <c r="D18" i="1"/>
  <c r="D17" i="1"/>
  <c r="C13" i="1"/>
  <c r="B13" i="1"/>
  <c r="B29" i="1"/>
  <c r="F27" i="1"/>
  <c r="E27" i="1"/>
  <c r="D27" i="1"/>
  <c r="C27" i="1"/>
  <c r="B27" i="1"/>
  <c r="F24" i="1"/>
  <c r="F29" i="1" s="1"/>
  <c r="E24" i="1"/>
  <c r="E29" i="1" s="1"/>
  <c r="D24" i="1"/>
  <c r="D29" i="1" s="1"/>
  <c r="C24" i="1"/>
  <c r="C29" i="1" s="1"/>
  <c r="B24" i="1"/>
  <c r="F19" i="1"/>
  <c r="C19" i="1"/>
  <c r="F7" i="1"/>
  <c r="F10" i="1" s="1"/>
  <c r="E7" i="1"/>
  <c r="E10" i="1" s="1"/>
  <c r="D7" i="1"/>
  <c r="D10" i="1" s="1"/>
  <c r="C7" i="1"/>
  <c r="C10" i="1" s="1"/>
  <c r="B7" i="1"/>
  <c r="B10" i="1" s="1"/>
  <c r="H11" i="1"/>
  <c r="C1" i="1"/>
  <c r="D1" i="1" s="1"/>
  <c r="E1" i="1" s="1"/>
  <c r="F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H9" i="1" l="1"/>
  <c r="H14" i="1"/>
  <c r="H12" i="1"/>
  <c r="H8" i="1"/>
  <c r="H6" i="1"/>
  <c r="I2" i="1"/>
  <c r="B17" i="1"/>
  <c r="B18" i="1"/>
  <c r="C17" i="1"/>
  <c r="C15" i="1"/>
  <c r="D13" i="1"/>
  <c r="D15" i="1" s="1"/>
  <c r="E17" i="1"/>
  <c r="E13" i="1"/>
  <c r="E15" i="1" s="1"/>
  <c r="F17" i="1"/>
  <c r="F13" i="1"/>
  <c r="F15" i="1" s="1"/>
  <c r="J2" i="1" l="1"/>
  <c r="K2" i="1" s="1"/>
  <c r="I5" i="1"/>
  <c r="J5" i="1" s="1"/>
  <c r="K5" i="1" s="1"/>
  <c r="L2" i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I11" i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I9" i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F18" i="1"/>
  <c r="E20" i="1"/>
  <c r="E18" i="1"/>
  <c r="C18" i="1"/>
  <c r="G18" i="1"/>
  <c r="G17" i="1"/>
  <c r="H7" i="1"/>
  <c r="H10" i="1" s="1"/>
  <c r="I6" i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I12" i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I14" i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H13" i="1" l="1"/>
  <c r="H32" i="1"/>
  <c r="H33" i="1" s="1"/>
  <c r="J6" i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H15" i="1"/>
  <c r="H24" i="1" s="1"/>
  <c r="I7" i="1"/>
  <c r="I10" i="1" s="1"/>
  <c r="I13" i="1" l="1"/>
  <c r="I15" i="1" s="1"/>
  <c r="I32" i="1"/>
  <c r="I33" i="1" s="1"/>
  <c r="I24" i="1"/>
  <c r="I28" i="1" s="1"/>
  <c r="I30" i="1" s="1"/>
  <c r="I31" i="1" s="1"/>
  <c r="H28" i="1"/>
  <c r="H30" i="1" s="1"/>
  <c r="H31" i="1" s="1"/>
  <c r="J7" i="1"/>
  <c r="J10" i="1" s="1"/>
  <c r="J13" i="1" l="1"/>
  <c r="J15" i="1" s="1"/>
  <c r="J32" i="1"/>
  <c r="J33" i="1" s="1"/>
  <c r="K7" i="1"/>
  <c r="L5" i="1"/>
  <c r="J24" i="1"/>
  <c r="J28" i="1" s="1"/>
  <c r="J30" i="1" s="1"/>
  <c r="J31" i="1" s="1"/>
  <c r="K10" i="1" l="1"/>
  <c r="L7" i="1"/>
  <c r="L10" i="1" s="1"/>
  <c r="M5" i="1"/>
  <c r="L13" i="1" l="1"/>
  <c r="L15" i="1" s="1"/>
  <c r="L32" i="1"/>
  <c r="L33" i="1" s="1"/>
  <c r="K13" i="1"/>
  <c r="K15" i="1" s="1"/>
  <c r="K24" i="1" s="1"/>
  <c r="K28" i="1" s="1"/>
  <c r="K30" i="1" s="1"/>
  <c r="K31" i="1" s="1"/>
  <c r="K32" i="1"/>
  <c r="K33" i="1" s="1"/>
  <c r="M7" i="1"/>
  <c r="M10" i="1" s="1"/>
  <c r="N5" i="1"/>
  <c r="L24" i="1"/>
  <c r="L28" i="1" s="1"/>
  <c r="L30" i="1" s="1"/>
  <c r="L31" i="1" s="1"/>
  <c r="M13" i="1" l="1"/>
  <c r="M15" i="1" s="1"/>
  <c r="M24" i="1" s="1"/>
  <c r="M28" i="1" s="1"/>
  <c r="M30" i="1" s="1"/>
  <c r="M31" i="1" s="1"/>
  <c r="M32" i="1"/>
  <c r="M33" i="1" s="1"/>
  <c r="N7" i="1"/>
  <c r="N10" i="1" s="1"/>
  <c r="O5" i="1"/>
  <c r="N13" i="1" l="1"/>
  <c r="N15" i="1" s="1"/>
  <c r="N32" i="1"/>
  <c r="N33" i="1" s="1"/>
  <c r="O7" i="1"/>
  <c r="O10" i="1" s="1"/>
  <c r="P5" i="1"/>
  <c r="N24" i="1"/>
  <c r="N28" i="1" s="1"/>
  <c r="N30" i="1" s="1"/>
  <c r="N31" i="1" s="1"/>
  <c r="O13" i="1" l="1"/>
  <c r="O15" i="1" s="1"/>
  <c r="O24" i="1" s="1"/>
  <c r="O28" i="1" s="1"/>
  <c r="O30" i="1" s="1"/>
  <c r="O31" i="1" s="1"/>
  <c r="O32" i="1"/>
  <c r="O33" i="1" s="1"/>
  <c r="P7" i="1"/>
  <c r="P10" i="1" s="1"/>
  <c r="Q5" i="1"/>
  <c r="P13" i="1" l="1"/>
  <c r="P15" i="1" s="1"/>
  <c r="P32" i="1"/>
  <c r="P33" i="1" s="1"/>
  <c r="Q7" i="1"/>
  <c r="Q10" i="1" s="1"/>
  <c r="R5" i="1"/>
  <c r="P24" i="1"/>
  <c r="P28" i="1" s="1"/>
  <c r="P30" i="1" s="1"/>
  <c r="P31" i="1" s="1"/>
  <c r="Q13" i="1" l="1"/>
  <c r="Q15" i="1" s="1"/>
  <c r="Q24" i="1" s="1"/>
  <c r="Q28" i="1" s="1"/>
  <c r="Q30" i="1" s="1"/>
  <c r="Q31" i="1" s="1"/>
  <c r="Q32" i="1"/>
  <c r="Q33" i="1" s="1"/>
  <c r="R7" i="1"/>
  <c r="R10" i="1" s="1"/>
  <c r="S5" i="1"/>
  <c r="R13" i="1" l="1"/>
  <c r="R15" i="1" s="1"/>
  <c r="R32" i="1"/>
  <c r="R33" i="1" s="1"/>
  <c r="S7" i="1"/>
  <c r="S10" i="1" s="1"/>
  <c r="T5" i="1"/>
  <c r="R24" i="1"/>
  <c r="R28" i="1" s="1"/>
  <c r="R30" i="1" s="1"/>
  <c r="R31" i="1" s="1"/>
  <c r="S13" i="1" l="1"/>
  <c r="S15" i="1" s="1"/>
  <c r="S24" i="1" s="1"/>
  <c r="S28" i="1" s="1"/>
  <c r="S30" i="1" s="1"/>
  <c r="S31" i="1" s="1"/>
  <c r="S32" i="1"/>
  <c r="S33" i="1" s="1"/>
  <c r="T7" i="1"/>
  <c r="T10" i="1" s="1"/>
  <c r="U5" i="1"/>
  <c r="T13" i="1" l="1"/>
  <c r="T15" i="1" s="1"/>
  <c r="T32" i="1"/>
  <c r="T33" i="1" s="1"/>
  <c r="U7" i="1"/>
  <c r="U10" i="1" s="1"/>
  <c r="V5" i="1"/>
  <c r="T24" i="1"/>
  <c r="T28" i="1" s="1"/>
  <c r="T30" i="1" s="1"/>
  <c r="T31" i="1" s="1"/>
  <c r="U13" i="1" l="1"/>
  <c r="U15" i="1" s="1"/>
  <c r="U24" i="1" s="1"/>
  <c r="U28" i="1" s="1"/>
  <c r="U30" i="1" s="1"/>
  <c r="U31" i="1" s="1"/>
  <c r="U32" i="1"/>
  <c r="U33" i="1" s="1"/>
  <c r="V7" i="1"/>
  <c r="V10" i="1" s="1"/>
  <c r="W5" i="1"/>
  <c r="V13" i="1" l="1"/>
  <c r="V15" i="1" s="1"/>
  <c r="V32" i="1"/>
  <c r="V33" i="1" s="1"/>
  <c r="W7" i="1"/>
  <c r="W10" i="1" s="1"/>
  <c r="X5" i="1"/>
  <c r="V24" i="1"/>
  <c r="V28" i="1" s="1"/>
  <c r="V30" i="1" s="1"/>
  <c r="V31" i="1" s="1"/>
  <c r="W13" i="1" l="1"/>
  <c r="W15" i="1" s="1"/>
  <c r="W24" i="1" s="1"/>
  <c r="W28" i="1" s="1"/>
  <c r="W30" i="1" s="1"/>
  <c r="W31" i="1" s="1"/>
  <c r="W32" i="1"/>
  <c r="W33" i="1" s="1"/>
  <c r="X7" i="1"/>
  <c r="X10" i="1" s="1"/>
  <c r="Y5" i="1"/>
  <c r="X13" i="1" l="1"/>
  <c r="X15" i="1" s="1"/>
  <c r="X32" i="1"/>
  <c r="X33" i="1" s="1"/>
  <c r="Y7" i="1"/>
  <c r="Y10" i="1" s="1"/>
  <c r="Z5" i="1"/>
  <c r="X24" i="1"/>
  <c r="X28" i="1" s="1"/>
  <c r="X30" i="1" s="1"/>
  <c r="X31" i="1" s="1"/>
  <c r="Y13" i="1" l="1"/>
  <c r="Y15" i="1" s="1"/>
  <c r="Y24" i="1" s="1"/>
  <c r="Y28" i="1" s="1"/>
  <c r="Y30" i="1" s="1"/>
  <c r="Y31" i="1" s="1"/>
  <c r="Y32" i="1"/>
  <c r="Y33" i="1" s="1"/>
  <c r="Z7" i="1"/>
  <c r="Z10" i="1" s="1"/>
  <c r="AA5" i="1"/>
  <c r="Z13" i="1" l="1"/>
  <c r="Z15" i="1" s="1"/>
  <c r="Z32" i="1"/>
  <c r="Z33" i="1" s="1"/>
  <c r="AA7" i="1"/>
  <c r="AA10" i="1" s="1"/>
  <c r="AB5" i="1"/>
  <c r="AB7" i="1" s="1"/>
  <c r="AB10" i="1" s="1"/>
  <c r="Z24" i="1"/>
  <c r="Z28" i="1" s="1"/>
  <c r="Z30" i="1" s="1"/>
  <c r="Z31" i="1" s="1"/>
  <c r="AB13" i="1" l="1"/>
  <c r="AB15" i="1" s="1"/>
  <c r="AB32" i="1"/>
  <c r="AB33" i="1" s="1"/>
  <c r="AA13" i="1"/>
  <c r="AA15" i="1" s="1"/>
  <c r="AA32" i="1"/>
  <c r="AA33" i="1" s="1"/>
  <c r="AB24" i="1" l="1"/>
  <c r="AB28" i="1" s="1"/>
  <c r="AB30" i="1" s="1"/>
  <c r="AB31" i="1" s="1"/>
  <c r="AA24" i="1"/>
  <c r="AA28" i="1" s="1"/>
  <c r="AA30" i="1" s="1"/>
  <c r="AA31" i="1" s="1"/>
</calcChain>
</file>

<file path=xl/sharedStrings.xml><?xml version="1.0" encoding="utf-8"?>
<sst xmlns="http://schemas.openxmlformats.org/spreadsheetml/2006/main" count="43" uniqueCount="39">
  <si>
    <t>Aritzia Inc</t>
  </si>
  <si>
    <t>TSE: ATZ</t>
  </si>
  <si>
    <t>Discount</t>
  </si>
  <si>
    <t>Growth</t>
  </si>
  <si>
    <t>Values In Thousands CAD($)</t>
  </si>
  <si>
    <t>Revenue Contraction</t>
  </si>
  <si>
    <t>Income Statement</t>
  </si>
  <si>
    <t>Revenue</t>
  </si>
  <si>
    <t>Cost of Goods Sold</t>
  </si>
  <si>
    <t>Gross Profit</t>
  </si>
  <si>
    <t>Selling, Gen &amp; Admin</t>
  </si>
  <si>
    <t>Stock Compensation</t>
  </si>
  <si>
    <t>Operating Income</t>
  </si>
  <si>
    <t>Financial Expenses</t>
  </si>
  <si>
    <t>Other Expenses</t>
  </si>
  <si>
    <t>EBITDA</t>
  </si>
  <si>
    <t>Income Taxes</t>
  </si>
  <si>
    <t>Net Income</t>
  </si>
  <si>
    <t>Averages</t>
  </si>
  <si>
    <t>Adjusted Averages</t>
  </si>
  <si>
    <t>Operating Margin</t>
  </si>
  <si>
    <t>Net Margin</t>
  </si>
  <si>
    <t>Revenue Y/Y</t>
  </si>
  <si>
    <t>Net Income Y/Y</t>
  </si>
  <si>
    <t>Price Per Share</t>
  </si>
  <si>
    <t>Shares</t>
  </si>
  <si>
    <t>Market Cap</t>
  </si>
  <si>
    <t>NPV</t>
  </si>
  <si>
    <t>Cash</t>
  </si>
  <si>
    <t>Debt</t>
  </si>
  <si>
    <t>Net Cash</t>
  </si>
  <si>
    <t>Total Value</t>
  </si>
  <si>
    <t>Enterprise Value</t>
  </si>
  <si>
    <t>Real Value Per Share</t>
  </si>
  <si>
    <t>Value P/s</t>
  </si>
  <si>
    <t>2.5 B/P Price Estimate</t>
  </si>
  <si>
    <t>EPS</t>
  </si>
  <si>
    <t>15 P/E Price Estimate</t>
  </si>
  <si>
    <t>Book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</si>
</sst>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9" fontId="0" fillId="0" borderId="0" xfId="0" applyNumberFormat="1"/>
    <xf numFmtId="3" fontId="1" fillId="0" borderId="0" xfId="0" applyNumberFormat="1" applyFont="1"/>
    <xf numFmtId="3" fontId="0" fillId="0" borderId="0" xfId="0" applyNumberFormat="1"/>
    <xf numFmtId="9" fontId="1" fillId="0" borderId="0" xfId="0" applyNumberFormat="1" applyFont="1"/>
    <xf numFmtId="10" fontId="1" fillId="0" borderId="0" xfId="0" applyNumberFormat="1" applyFont="1"/>
    <xf numFmtId="10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tabSelected="1" workbookViewId="0">
      <pane xSplit="1" ySplit="1" topLeftCell="B2" activePane="bottomRight" state="frozen"/>
      <selection pane="bottomRight" activeCell="A6" sqref="A6"/>
      <selection pane="bottomLeft"/>
      <selection pane="topRight"/>
    </sheetView>
  </sheetViews>
  <sheetFormatPr defaultRowHeight="15"/>
  <cols>
    <col min="1" max="1" width="23.7109375" style="1" customWidth="1"/>
    <col min="2" max="5" width="9.85546875" bestFit="1" customWidth="1"/>
    <col min="6" max="6" width="10.85546875" bestFit="1" customWidth="1"/>
    <col min="8" max="9" width="10.42578125" bestFit="1" customWidth="1"/>
    <col min="10" max="11" width="11" bestFit="1" customWidth="1"/>
    <col min="12" max="13" width="11.5703125" bestFit="1" customWidth="1"/>
    <col min="14" max="16" width="12" bestFit="1" customWidth="1"/>
    <col min="17" max="19" width="12.7109375" bestFit="1" customWidth="1"/>
    <col min="20" max="25" width="13.85546875" bestFit="1" customWidth="1"/>
    <col min="26" max="28" width="14.42578125" bestFit="1" customWidth="1"/>
  </cols>
  <sheetData>
    <row r="1" spans="1:28" s="1" customFormat="1">
      <c r="A1" s="1" t="s">
        <v>0</v>
      </c>
      <c r="B1" s="1">
        <v>2017</v>
      </c>
      <c r="C1" s="1">
        <f>B1+1</f>
        <v>2018</v>
      </c>
      <c r="D1" s="1">
        <f t="shared" ref="D1:AB1" si="0">C1+1</f>
        <v>2019</v>
      </c>
      <c r="E1" s="1">
        <f t="shared" si="0"/>
        <v>2020</v>
      </c>
      <c r="F1" s="1">
        <f t="shared" si="0"/>
        <v>2021</v>
      </c>
      <c r="H1" s="1">
        <f>F1+1</f>
        <v>2022</v>
      </c>
      <c r="I1" s="1">
        <f t="shared" si="0"/>
        <v>2023</v>
      </c>
      <c r="J1" s="1">
        <f t="shared" si="0"/>
        <v>2024</v>
      </c>
      <c r="K1" s="1">
        <f t="shared" si="0"/>
        <v>2025</v>
      </c>
      <c r="L1" s="1">
        <f t="shared" si="0"/>
        <v>2026</v>
      </c>
      <c r="M1" s="1">
        <f t="shared" si="0"/>
        <v>2027</v>
      </c>
      <c r="N1" s="1">
        <f t="shared" si="0"/>
        <v>2028</v>
      </c>
      <c r="O1" s="1">
        <f t="shared" si="0"/>
        <v>2029</v>
      </c>
      <c r="P1" s="1">
        <f t="shared" si="0"/>
        <v>2030</v>
      </c>
      <c r="Q1" s="1">
        <f t="shared" si="0"/>
        <v>2031</v>
      </c>
      <c r="R1" s="1">
        <f t="shared" si="0"/>
        <v>2032</v>
      </c>
      <c r="S1" s="1">
        <f t="shared" si="0"/>
        <v>2033</v>
      </c>
      <c r="T1" s="1">
        <f t="shared" si="0"/>
        <v>2034</v>
      </c>
      <c r="U1" s="1">
        <f t="shared" si="0"/>
        <v>2035</v>
      </c>
      <c r="V1" s="1">
        <f t="shared" si="0"/>
        <v>2036</v>
      </c>
      <c r="W1" s="1">
        <f t="shared" si="0"/>
        <v>2037</v>
      </c>
      <c r="X1" s="1">
        <f t="shared" si="0"/>
        <v>2038</v>
      </c>
      <c r="Y1" s="1">
        <f t="shared" si="0"/>
        <v>2039</v>
      </c>
      <c r="Z1" s="1">
        <f t="shared" si="0"/>
        <v>2040</v>
      </c>
      <c r="AA1" s="1">
        <f t="shared" si="0"/>
        <v>2041</v>
      </c>
      <c r="AB1" s="1">
        <f t="shared" si="0"/>
        <v>2042</v>
      </c>
    </row>
    <row r="2" spans="1:28" s="7" customFormat="1">
      <c r="A2" s="6" t="s">
        <v>1</v>
      </c>
      <c r="C2" s="7" t="s">
        <v>2</v>
      </c>
      <c r="D2" s="7">
        <v>7.0000000000000007E-2</v>
      </c>
      <c r="F2" s="7" t="s">
        <v>3</v>
      </c>
      <c r="G2" s="7">
        <f>H19</f>
        <v>0.14000000000000001</v>
      </c>
      <c r="H2" s="7">
        <f>G2*(1-$E3)</f>
        <v>0.13300000000000001</v>
      </c>
      <c r="I2" s="7">
        <f t="shared" ref="I2:AB2" si="1">H2*(1-$E3)</f>
        <v>0.12634999999999999</v>
      </c>
      <c r="J2" s="7">
        <f>I2*(1-$E3)</f>
        <v>0.12003249999999999</v>
      </c>
      <c r="K2" s="7">
        <f>J2*(1-$E3)</f>
        <v>0.11403087499999998</v>
      </c>
      <c r="L2" s="7">
        <f t="shared" si="1"/>
        <v>0.10832933124999997</v>
      </c>
      <c r="M2" s="7">
        <f t="shared" si="1"/>
        <v>0.10291286468749997</v>
      </c>
      <c r="N2" s="7">
        <f t="shared" si="1"/>
        <v>9.7767221453124969E-2</v>
      </c>
      <c r="O2" s="7">
        <f t="shared" si="1"/>
        <v>9.287886038046872E-2</v>
      </c>
      <c r="P2" s="7">
        <f t="shared" si="1"/>
        <v>8.8234917361445286E-2</v>
      </c>
      <c r="Q2" s="7">
        <f t="shared" si="1"/>
        <v>8.3823171493373025E-2</v>
      </c>
      <c r="R2" s="7">
        <f t="shared" si="1"/>
        <v>7.9632012918704365E-2</v>
      </c>
      <c r="S2" s="7">
        <f t="shared" si="1"/>
        <v>7.5650412272769141E-2</v>
      </c>
      <c r="T2" s="7">
        <f t="shared" si="1"/>
        <v>7.1867891659130684E-2</v>
      </c>
      <c r="U2" s="7">
        <f t="shared" si="1"/>
        <v>6.827449707617414E-2</v>
      </c>
      <c r="V2" s="7">
        <f t="shared" si="1"/>
        <v>6.4860772222365429E-2</v>
      </c>
      <c r="W2" s="7">
        <f t="shared" si="1"/>
        <v>6.1617733611247151E-2</v>
      </c>
      <c r="X2" s="7">
        <f t="shared" si="1"/>
        <v>5.853684693068479E-2</v>
      </c>
      <c r="Y2" s="7">
        <f t="shared" si="1"/>
        <v>5.5610004584150545E-2</v>
      </c>
      <c r="Z2" s="7">
        <f t="shared" si="1"/>
        <v>5.2829504354943012E-2</v>
      </c>
      <c r="AA2" s="7">
        <f t="shared" si="1"/>
        <v>5.0188029137195861E-2</v>
      </c>
      <c r="AB2" s="7">
        <f t="shared" si="1"/>
        <v>4.7678627680336066E-2</v>
      </c>
    </row>
    <row r="3" spans="1:28" s="7" customFormat="1">
      <c r="A3" s="6" t="s">
        <v>4</v>
      </c>
      <c r="C3" s="7" t="s">
        <v>5</v>
      </c>
      <c r="E3" s="7">
        <v>0.05</v>
      </c>
    </row>
    <row r="4" spans="1:28">
      <c r="A4" s="1" t="s">
        <v>6</v>
      </c>
    </row>
    <row r="5" spans="1:28" s="3" customFormat="1">
      <c r="A5" s="3" t="s">
        <v>7</v>
      </c>
      <c r="B5" s="3">
        <v>667181</v>
      </c>
      <c r="C5" s="3">
        <v>743267</v>
      </c>
      <c r="D5" s="3">
        <v>874296</v>
      </c>
      <c r="E5" s="3">
        <v>980589</v>
      </c>
      <c r="F5" s="3">
        <v>857323</v>
      </c>
      <c r="H5" s="3">
        <f>F5+(F5*H2)</f>
        <v>971346.95900000003</v>
      </c>
      <c r="I5" s="3">
        <f>H5+(H5*I2)</f>
        <v>1094076.6472696501</v>
      </c>
      <c r="J5" s="3">
        <f>I5+(I5*J2)</f>
        <v>1225401.4024330443</v>
      </c>
      <c r="K5" s="3">
        <f>J5+(J5*K2)</f>
        <v>1365134.9965787113</v>
      </c>
      <c r="L5" s="3">
        <f t="shared" ref="J5:AB5" si="2">K5+(K5*L2)</f>
        <v>1513019.1578240541</v>
      </c>
      <c r="M5" s="3">
        <f t="shared" si="2"/>
        <v>1668728.2936827962</v>
      </c>
      <c r="N5" s="3">
        <f t="shared" si="2"/>
        <v>1831875.2223163776</v>
      </c>
      <c r="O5" s="3">
        <f t="shared" si="2"/>
        <v>2002017.7053243406</v>
      </c>
      <c r="P5" s="3">
        <f t="shared" si="2"/>
        <v>2178665.572109784</v>
      </c>
      <c r="Q5" s="3">
        <f t="shared" si="2"/>
        <v>2361288.2299874499</v>
      </c>
      <c r="R5" s="3">
        <f t="shared" si="2"/>
        <v>2549322.3648225949</v>
      </c>
      <c r="S5" s="3">
        <f t="shared" si="2"/>
        <v>2742179.6527376152</v>
      </c>
      <c r="T5" s="3">
        <f t="shared" si="2"/>
        <v>2939254.3229304347</v>
      </c>
      <c r="U5" s="3">
        <f t="shared" si="2"/>
        <v>3139930.433607481</v>
      </c>
      <c r="V5" s="3">
        <f t="shared" si="2"/>
        <v>3343588.7462557689</v>
      </c>
      <c r="W5" s="3">
        <f t="shared" si="2"/>
        <v>3549613.1069281208</v>
      </c>
      <c r="X5" s="3">
        <f t="shared" si="2"/>
        <v>3757396.2660315246</v>
      </c>
      <c r="Y5" s="3">
        <f t="shared" si="2"/>
        <v>3966345.0896100081</v>
      </c>
      <c r="Z5" s="3">
        <f t="shared" si="2"/>
        <v>4175885.134794767</v>
      </c>
      <c r="AA5" s="3">
        <f t="shared" si="2"/>
        <v>4385464.5796134295</v>
      </c>
      <c r="AB5" s="3">
        <f t="shared" si="2"/>
        <v>4594557.5125101199</v>
      </c>
    </row>
    <row r="6" spans="1:28" s="4" customFormat="1">
      <c r="A6" s="3" t="s">
        <v>8</v>
      </c>
      <c r="B6" s="4">
        <v>-401658</v>
      </c>
      <c r="C6" s="4">
        <v>-447776</v>
      </c>
      <c r="D6" s="4">
        <v>-531383</v>
      </c>
      <c r="E6" s="4">
        <v>-577165</v>
      </c>
      <c r="F6" s="4">
        <v>-544818</v>
      </c>
      <c r="H6" s="4">
        <f>F6+F6*H2</f>
        <v>-617278.79399999999</v>
      </c>
      <c r="I6" s="4">
        <f>H6+H6*I$2</f>
        <v>-695271.9696219</v>
      </c>
      <c r="J6" s="4">
        <f>I6+I6*J2</f>
        <v>-778727.20231554075</v>
      </c>
      <c r="K6" s="4">
        <f t="shared" ref="J6:AB6" si="3">J6+J6*K2</f>
        <v>-867526.14658188389</v>
      </c>
      <c r="L6" s="4">
        <f t="shared" si="3"/>
        <v>-961504.67388298886</v>
      </c>
      <c r="M6" s="4">
        <f t="shared" si="3"/>
        <v>-1060455.8742827077</v>
      </c>
      <c r="N6" s="4">
        <f t="shared" si="3"/>
        <v>-1164133.6985849724</v>
      </c>
      <c r="O6" s="4">
        <f t="shared" si="3"/>
        <v>-1272257.1098400448</v>
      </c>
      <c r="P6" s="4">
        <f t="shared" si="3"/>
        <v>-1384514.6107892923</v>
      </c>
      <c r="Q6" s="4">
        <f t="shared" si="3"/>
        <v>-1500569.0164445636</v>
      </c>
      <c r="R6" s="4">
        <f t="shared" si="3"/>
        <v>-1620062.3477474847</v>
      </c>
      <c r="S6" s="4">
        <f t="shared" si="3"/>
        <v>-1742620.7322621723</v>
      </c>
      <c r="T6" s="4">
        <f t="shared" si="3"/>
        <v>-1867859.2102513451</v>
      </c>
      <c r="U6" s="4">
        <f t="shared" si="3"/>
        <v>-1995386.3584403554</v>
      </c>
      <c r="V6" s="4">
        <f t="shared" si="3"/>
        <v>-2124808.6585307703</v>
      </c>
      <c r="W6" s="4">
        <f t="shared" si="3"/>
        <v>-2255734.5524269906</v>
      </c>
      <c r="X6" s="4">
        <f t="shared" si="3"/>
        <v>-2387778.1406386662</v>
      </c>
      <c r="Y6" s="4">
        <f t="shared" si="3"/>
        <v>-2520562.493985517</v>
      </c>
      <c r="Z6" s="4">
        <f t="shared" si="3"/>
        <v>-2653722.5612384309</v>
      </c>
      <c r="AA6" s="4">
        <f t="shared" si="3"/>
        <v>-2786907.6664638994</v>
      </c>
      <c r="AB6" s="4">
        <f t="shared" si="3"/>
        <v>-2919783.5994727057</v>
      </c>
    </row>
    <row r="7" spans="1:28" s="3" customFormat="1">
      <c r="A7" s="3" t="s">
        <v>9</v>
      </c>
      <c r="B7" s="3">
        <f>SUM(B5:B6)</f>
        <v>265523</v>
      </c>
      <c r="C7" s="3">
        <f t="shared" ref="C7:AB7" si="4">SUM(C5:C6)</f>
        <v>295491</v>
      </c>
      <c r="D7" s="3">
        <f t="shared" si="4"/>
        <v>342913</v>
      </c>
      <c r="E7" s="3">
        <f t="shared" si="4"/>
        <v>403424</v>
      </c>
      <c r="F7" s="3">
        <f t="shared" si="4"/>
        <v>312505</v>
      </c>
      <c r="H7" s="3">
        <f t="shared" si="4"/>
        <v>354068.16500000004</v>
      </c>
      <c r="I7" s="3">
        <f t="shared" si="4"/>
        <v>398804.67764775013</v>
      </c>
      <c r="J7" s="3">
        <f t="shared" si="4"/>
        <v>446674.20011750353</v>
      </c>
      <c r="K7" s="3">
        <f t="shared" si="4"/>
        <v>497608.84999682743</v>
      </c>
      <c r="L7" s="3">
        <f t="shared" si="4"/>
        <v>551514.48394106526</v>
      </c>
      <c r="M7" s="3">
        <f t="shared" si="4"/>
        <v>608272.41940008849</v>
      </c>
      <c r="N7" s="3">
        <f t="shared" si="4"/>
        <v>667741.52373140515</v>
      </c>
      <c r="O7" s="3">
        <f t="shared" si="4"/>
        <v>729760.59548429586</v>
      </c>
      <c r="P7" s="3">
        <f t="shared" si="4"/>
        <v>794150.96132049174</v>
      </c>
      <c r="Q7" s="3">
        <f t="shared" si="4"/>
        <v>860719.21354288631</v>
      </c>
      <c r="R7" s="3">
        <f t="shared" si="4"/>
        <v>929260.01707511023</v>
      </c>
      <c r="S7" s="3">
        <f t="shared" si="4"/>
        <v>999558.92047544289</v>
      </c>
      <c r="T7" s="3">
        <f t="shared" si="4"/>
        <v>1071395.1126790897</v>
      </c>
      <c r="U7" s="3">
        <f t="shared" si="4"/>
        <v>1144544.0751671256</v>
      </c>
      <c r="V7" s="3">
        <f t="shared" si="4"/>
        <v>1218780.0877249986</v>
      </c>
      <c r="W7" s="3">
        <f t="shared" si="4"/>
        <v>1293878.5545011302</v>
      </c>
      <c r="X7" s="3">
        <f t="shared" si="4"/>
        <v>1369618.1253928584</v>
      </c>
      <c r="Y7" s="3">
        <f t="shared" si="4"/>
        <v>1445782.5956244911</v>
      </c>
      <c r="Z7" s="3">
        <f t="shared" si="4"/>
        <v>1522162.5735563361</v>
      </c>
      <c r="AA7" s="3">
        <f t="shared" si="4"/>
        <v>1598556.9131495301</v>
      </c>
      <c r="AB7" s="3">
        <f t="shared" si="4"/>
        <v>1674773.9130374142</v>
      </c>
    </row>
    <row r="8" spans="1:28" s="4" customFormat="1">
      <c r="A8" s="3" t="s">
        <v>10</v>
      </c>
      <c r="B8" s="4">
        <v>-178773</v>
      </c>
      <c r="C8" s="4">
        <v>-183857</v>
      </c>
      <c r="D8" s="4">
        <v>-215297</v>
      </c>
      <c r="E8" s="4">
        <v>-243362</v>
      </c>
      <c r="F8" s="4">
        <v>-250726</v>
      </c>
      <c r="H8" s="4">
        <f>F8+F8*H$2</f>
        <v>-284072.55800000002</v>
      </c>
      <c r="I8" s="4">
        <f>H8+H8*I$2</f>
        <v>-319965.1257033</v>
      </c>
      <c r="J8" s="4">
        <f t="shared" ref="J8:AB9" si="5">I8+I8*J$2</f>
        <v>-358371.33965428133</v>
      </c>
      <c r="K8" s="4">
        <f t="shared" si="5"/>
        <v>-399236.73708998121</v>
      </c>
      <c r="L8" s="4">
        <f t="shared" si="5"/>
        <v>-442485.78582937096</v>
      </c>
      <c r="M8" s="4">
        <f t="shared" si="5"/>
        <v>-488023.26563257107</v>
      </c>
      <c r="N8" s="4">
        <f t="shared" si="5"/>
        <v>-535735.94431794784</v>
      </c>
      <c r="O8" s="4">
        <f t="shared" si="5"/>
        <v>-585494.4882910531</v>
      </c>
      <c r="P8" s="4">
        <f t="shared" si="5"/>
        <v>-637155.54608099582</v>
      </c>
      <c r="Q8" s="4">
        <f t="shared" si="5"/>
        <v>-690563.94468809688</v>
      </c>
      <c r="R8" s="4">
        <f t="shared" si="5"/>
        <v>-745554.94165269088</v>
      </c>
      <c r="S8" s="4">
        <f t="shared" si="5"/>
        <v>-801956.48036071728</v>
      </c>
      <c r="T8" s="4">
        <f t="shared" si="5"/>
        <v>-859591.40180661902</v>
      </c>
      <c r="U8" s="4">
        <f t="shared" si="5"/>
        <v>-918279.57245596941</v>
      </c>
      <c r="V8" s="4">
        <f t="shared" si="5"/>
        <v>-977839.89464148716</v>
      </c>
      <c r="W8" s="4">
        <f t="shared" si="5"/>
        <v>-1038092.1727839563</v>
      </c>
      <c r="X8" s="4">
        <f t="shared" si="5"/>
        <v>-1098858.8154021527</v>
      </c>
      <c r="Y8" s="4">
        <f t="shared" si="5"/>
        <v>-1159966.3591640007</v>
      </c>
      <c r="Z8" s="4">
        <f t="shared" si="5"/>
        <v>-1221246.8069870428</v>
      </c>
      <c r="AA8" s="4">
        <f t="shared" si="5"/>
        <v>-1282538.7773198159</v>
      </c>
      <c r="AB8" s="4">
        <f t="shared" si="5"/>
        <v>-1343688.4661692409</v>
      </c>
    </row>
    <row r="9" spans="1:28" s="4" customFormat="1">
      <c r="A9" s="3" t="s">
        <v>11</v>
      </c>
      <c r="B9" s="4">
        <v>-103044</v>
      </c>
      <c r="C9" s="4">
        <v>-17240</v>
      </c>
      <c r="D9" s="4">
        <v>-11540</v>
      </c>
      <c r="E9" s="4">
        <v>-7790</v>
      </c>
      <c r="F9" s="4">
        <v>-10691</v>
      </c>
      <c r="H9" s="4">
        <f t="shared" ref="H9:H12" si="6">F9+F9*H$2</f>
        <v>-12112.903</v>
      </c>
      <c r="I9" s="4">
        <f t="shared" ref="I9:X9" si="7">H9+H9*I$2</f>
        <v>-13643.36829405</v>
      </c>
      <c r="J9" s="4">
        <f t="shared" si="7"/>
        <v>-15281.015898805557</v>
      </c>
      <c r="K9" s="4">
        <f t="shared" si="7"/>
        <v>-17023.523512635267</v>
      </c>
      <c r="L9" s="4">
        <f t="shared" si="7"/>
        <v>-18867.670430277696</v>
      </c>
      <c r="M9" s="4">
        <f t="shared" si="7"/>
        <v>-20809.396444237209</v>
      </c>
      <c r="N9" s="4">
        <f t="shared" si="7"/>
        <v>-22843.87331470682</v>
      </c>
      <c r="O9" s="4">
        <f t="shared" si="7"/>
        <v>-24965.586234852588</v>
      </c>
      <c r="P9" s="4">
        <f t="shared" si="7"/>
        <v>-27168.422673164841</v>
      </c>
      <c r="Q9" s="4">
        <f t="shared" si="7"/>
        <v>-29445.766026101981</v>
      </c>
      <c r="R9" s="4">
        <f t="shared" si="7"/>
        <v>-31790.59164669368</v>
      </c>
      <c r="S9" s="4">
        <f t="shared" si="7"/>
        <v>-34195.563011161306</v>
      </c>
      <c r="T9" s="4">
        <f t="shared" si="7"/>
        <v>-36653.126028870422</v>
      </c>
      <c r="U9" s="4">
        <f t="shared" si="7"/>
        <v>-39155.599774761176</v>
      </c>
      <c r="V9" s="4">
        <f t="shared" si="7"/>
        <v>-41695.262212982067</v>
      </c>
      <c r="W9" s="4">
        <f t="shared" si="7"/>
        <v>-44264.429772872696</v>
      </c>
      <c r="X9" s="4">
        <f t="shared" si="7"/>
        <v>-46855.529922961388</v>
      </c>
      <c r="Y9" s="4">
        <f t="shared" si="5"/>
        <v>-49461.166156770072</v>
      </c>
      <c r="Z9" s="4">
        <f t="shared" si="5"/>
        <v>-52074.175049649719</v>
      </c>
      <c r="AA9" s="4">
        <f t="shared" si="5"/>
        <v>-54687.675264336976</v>
      </c>
      <c r="AB9" s="4">
        <f t="shared" si="5"/>
        <v>-57295.10857196842</v>
      </c>
    </row>
    <row r="10" spans="1:28" s="3" customFormat="1">
      <c r="A10" s="3" t="s">
        <v>12</v>
      </c>
      <c r="B10" s="3">
        <f>SUM(B7:B9)</f>
        <v>-16294</v>
      </c>
      <c r="C10" s="3">
        <f>SUM(C7:C9)</f>
        <v>94394</v>
      </c>
      <c r="D10" s="3">
        <f>SUM(D7:D9)</f>
        <v>116076</v>
      </c>
      <c r="E10" s="3">
        <f>SUM(E7:E9)</f>
        <v>152272</v>
      </c>
      <c r="F10" s="3">
        <f>SUM(F7:F9)</f>
        <v>51088</v>
      </c>
      <c r="H10" s="3">
        <f>SUM(H7:H9)</f>
        <v>57882.70400000002</v>
      </c>
      <c r="I10" s="3">
        <f>SUM(I7:I9)</f>
        <v>65196.183650400126</v>
      </c>
      <c r="J10" s="3">
        <f>SUM(J7:J9)</f>
        <v>73021.844564416635</v>
      </c>
      <c r="K10" s="3">
        <f>SUM(K7:K9)</f>
        <v>81348.589394210954</v>
      </c>
      <c r="L10" s="3">
        <f>SUM(L7:L9)</f>
        <v>90161.027681416614</v>
      </c>
      <c r="M10" s="3">
        <f>SUM(M7:M9)</f>
        <v>99439.75732328021</v>
      </c>
      <c r="N10" s="3">
        <f>SUM(N7:N9)</f>
        <v>109161.7060987505</v>
      </c>
      <c r="O10" s="3">
        <f>SUM(O7:O9)</f>
        <v>119300.52095839017</v>
      </c>
      <c r="P10" s="3">
        <f>SUM(P7:P9)</f>
        <v>129826.99256633109</v>
      </c>
      <c r="Q10" s="3">
        <f>SUM(Q7:Q9)</f>
        <v>140709.50282868746</v>
      </c>
      <c r="R10" s="3">
        <f>SUM(R7:R9)</f>
        <v>151914.48377572568</v>
      </c>
      <c r="S10" s="3">
        <f>SUM(S7:S9)</f>
        <v>163406.8771035643</v>
      </c>
      <c r="T10" s="3">
        <f>SUM(T7:T9)</f>
        <v>175150.58484360023</v>
      </c>
      <c r="U10" s="3">
        <f>SUM(U7:U9)</f>
        <v>187108.90293639497</v>
      </c>
      <c r="V10" s="3">
        <f>SUM(V7:V9)</f>
        <v>199244.93087052938</v>
      </c>
      <c r="W10" s="3">
        <f>SUM(W7:W9)</f>
        <v>211521.95194430125</v>
      </c>
      <c r="X10" s="3">
        <f>SUM(X7:X9)</f>
        <v>223903.78006774432</v>
      </c>
      <c r="Y10" s="3">
        <f>SUM(Y7:Y9)</f>
        <v>236355.07030372031</v>
      </c>
      <c r="Z10" s="3">
        <f>SUM(Z7:Z9)</f>
        <v>248841.59151964361</v>
      </c>
      <c r="AA10" s="3">
        <f>SUM(AA7:AA9)</f>
        <v>261330.46056537714</v>
      </c>
      <c r="AB10" s="3">
        <f>SUM(AB7:AB9)</f>
        <v>273790.33829620492</v>
      </c>
    </row>
    <row r="11" spans="1:28" s="4" customFormat="1">
      <c r="A11" s="3" t="s">
        <v>13</v>
      </c>
      <c r="B11" s="4">
        <v>-10455</v>
      </c>
      <c r="C11" s="4">
        <v>-5221</v>
      </c>
      <c r="D11" s="4">
        <v>-4821</v>
      </c>
      <c r="E11" s="4">
        <v>-28319</v>
      </c>
      <c r="F11" s="4">
        <v>-28420</v>
      </c>
      <c r="H11" s="4">
        <f t="shared" si="6"/>
        <v>-32199.86</v>
      </c>
      <c r="I11" s="4">
        <f t="shared" ref="I11:X12" si="8">H11+H11*I$2</f>
        <v>-36268.312311000002</v>
      </c>
      <c r="J11" s="4">
        <f t="shared" si="8"/>
        <v>-40621.688508470106</v>
      </c>
      <c r="K11" s="4">
        <f t="shared" si="8"/>
        <v>-45253.815193068396</v>
      </c>
      <c r="L11" s="4">
        <f t="shared" si="8"/>
        <v>-50156.130729444587</v>
      </c>
      <c r="M11" s="4">
        <f t="shared" si="8"/>
        <v>-55317.84182445248</v>
      </c>
      <c r="N11" s="4">
        <f t="shared" si="8"/>
        <v>-60726.113516412661</v>
      </c>
      <c r="O11" s="4">
        <f t="shared" si="8"/>
        <v>-66366.285735152051</v>
      </c>
      <c r="P11" s="4">
        <f t="shared" si="8"/>
        <v>-72222.109472579265</v>
      </c>
      <c r="Q11" s="4">
        <f t="shared" si="8"/>
        <v>-78275.995740512444</v>
      </c>
      <c r="R11" s="4">
        <f t="shared" si="8"/>
        <v>-84509.270844545375</v>
      </c>
      <c r="S11" s="4">
        <f t="shared" si="8"/>
        <v>-90902.432024806345</v>
      </c>
      <c r="T11" s="4">
        <f t="shared" si="8"/>
        <v>-97435.398161116624</v>
      </c>
      <c r="U11" s="4">
        <f t="shared" si="8"/>
        <v>-104087.75096798365</v>
      </c>
      <c r="V11" s="4">
        <f t="shared" si="8"/>
        <v>-110838.96287465634</v>
      </c>
      <c r="W11" s="4">
        <f t="shared" si="8"/>
        <v>-117668.60856281382</v>
      </c>
      <c r="X11" s="4">
        <f t="shared" si="8"/>
        <v>-124556.55789080192</v>
      </c>
      <c r="Y11" s="4">
        <f t="shared" ref="Y11:AB12" si="9">X11+X11*Y$2</f>
        <v>-131483.14864609542</v>
      </c>
      <c r="Z11" s="4">
        <f t="shared" si="9"/>
        <v>-138429.33822009593</v>
      </c>
      <c r="AA11" s="4">
        <f t="shared" si="9"/>
        <v>-145376.83388012883</v>
      </c>
      <c r="AB11" s="4">
        <f>AA11+AA11*AB$2</f>
        <v>-152308.20181604556</v>
      </c>
    </row>
    <row r="12" spans="1:28" s="4" customFormat="1">
      <c r="A12" s="3" t="s">
        <v>14</v>
      </c>
      <c r="B12" s="4">
        <v>1362</v>
      </c>
      <c r="C12" s="4">
        <v>-1890</v>
      </c>
      <c r="D12" s="4">
        <v>395</v>
      </c>
      <c r="E12" s="4">
        <v>2185</v>
      </c>
      <c r="F12" s="4">
        <v>3534</v>
      </c>
      <c r="H12" s="4">
        <f t="shared" si="6"/>
        <v>4004.0219999999999</v>
      </c>
      <c r="I12" s="4">
        <f t="shared" si="8"/>
        <v>4509.9301796999998</v>
      </c>
      <c r="J12" s="4">
        <f t="shared" si="8"/>
        <v>5051.2683739948397</v>
      </c>
      <c r="K12" s="4">
        <f t="shared" si="8"/>
        <v>5627.2689265412982</v>
      </c>
      <c r="L12" s="4">
        <f t="shared" si="8"/>
        <v>6236.867206117422</v>
      </c>
      <c r="M12" s="4">
        <f t="shared" si="8"/>
        <v>6878.7210769744906</v>
      </c>
      <c r="N12" s="4">
        <f t="shared" si="8"/>
        <v>7551.2345238213338</v>
      </c>
      <c r="O12" s="4">
        <f t="shared" si="8"/>
        <v>8252.5845808595113</v>
      </c>
      <c r="P12" s="4">
        <f t="shared" si="8"/>
        <v>8980.7506993699881</v>
      </c>
      <c r="Q12" s="4">
        <f t="shared" si="8"/>
        <v>9733.5457053825085</v>
      </c>
      <c r="R12" s="4">
        <f t="shared" si="8"/>
        <v>10508.647542738328</v>
      </c>
      <c r="S12" s="4">
        <f t="shared" si="8"/>
        <v>11303.631061775704</v>
      </c>
      <c r="T12" s="4">
        <f t="shared" si="8"/>
        <v>12115.999194278185</v>
      </c>
      <c r="U12" s="4">
        <f t="shared" si="8"/>
        <v>12943.212945842859</v>
      </c>
      <c r="V12" s="4">
        <f t="shared" si="8"/>
        <v>13782.719732548743</v>
      </c>
      <c r="W12" s="4">
        <f t="shared" si="8"/>
        <v>14631.979685467411</v>
      </c>
      <c r="X12" s="4">
        <f t="shared" si="8"/>
        <v>15488.489640608506</v>
      </c>
      <c r="Y12" s="4">
        <f t="shared" si="9"/>
        <v>16349.804620524314</v>
      </c>
      <c r="Z12" s="4">
        <f t="shared" si="9"/>
        <v>17213.55669492677</v>
      </c>
      <c r="AA12" s="4">
        <f t="shared" si="9"/>
        <v>18077.471179886528</v>
      </c>
      <c r="AB12" s="4">
        <f t="shared" si="9"/>
        <v>18939.380197674345</v>
      </c>
    </row>
    <row r="13" spans="1:28" s="3" customFormat="1">
      <c r="A13" s="3" t="s">
        <v>15</v>
      </c>
      <c r="B13" s="3">
        <f>SUM(B10:B12)</f>
        <v>-25387</v>
      </c>
      <c r="C13" s="3">
        <f>SUM(C10:C12)</f>
        <v>87283</v>
      </c>
      <c r="D13" s="3">
        <f>SUM(D10:D12)</f>
        <v>111650</v>
      </c>
      <c r="E13" s="3">
        <f>SUM(E10:E12)</f>
        <v>126138</v>
      </c>
      <c r="F13" s="3">
        <f>SUM(F10:F12)</f>
        <v>26202</v>
      </c>
      <c r="H13" s="3">
        <f>SUM(H10:H12)</f>
        <v>29686.86600000002</v>
      </c>
      <c r="I13" s="3">
        <f>SUM(I10:I12)</f>
        <v>33437.801519100125</v>
      </c>
      <c r="J13" s="3">
        <f>SUM(J10:J12)</f>
        <v>37451.424429941369</v>
      </c>
      <c r="K13" s="3">
        <f>SUM(K10:K12)</f>
        <v>41722.043127683857</v>
      </c>
      <c r="L13" s="3">
        <f>SUM(L10:L12)</f>
        <v>46241.764158089449</v>
      </c>
      <c r="M13" s="3">
        <f>SUM(M10:M12)</f>
        <v>51000.636575802222</v>
      </c>
      <c r="N13" s="3">
        <f>SUM(N10:N12)</f>
        <v>55986.827106159166</v>
      </c>
      <c r="O13" s="3">
        <f>SUM(O10:O12)</f>
        <v>61186.819804097635</v>
      </c>
      <c r="P13" s="3">
        <f>SUM(P10:P12)</f>
        <v>66585.633793121815</v>
      </c>
      <c r="Q13" s="3">
        <f>SUM(Q10:Q12)</f>
        <v>72167.052793557523</v>
      </c>
      <c r="R13" s="3">
        <f>SUM(R10:R12)</f>
        <v>77913.860473918627</v>
      </c>
      <c r="S13" s="3">
        <f>SUM(S10:S12)</f>
        <v>83808.076140533667</v>
      </c>
      <c r="T13" s="3">
        <f>SUM(T10:T12)</f>
        <v>89831.185876761796</v>
      </c>
      <c r="U13" s="3">
        <f>SUM(U10:U12)</f>
        <v>95964.364914254169</v>
      </c>
      <c r="V13" s="3">
        <f>SUM(V10:V12)</f>
        <v>102188.68772842179</v>
      </c>
      <c r="W13" s="3">
        <f>SUM(W10:W12)</f>
        <v>108485.32306695484</v>
      </c>
      <c r="X13" s="3">
        <f>SUM(X10:X12)</f>
        <v>114835.71181755089</v>
      </c>
      <c r="Y13" s="3">
        <f>SUM(Y10:Y12)</f>
        <v>121221.7262781492</v>
      </c>
      <c r="Z13" s="3">
        <f>SUM(Z10:Z12)</f>
        <v>127625.80999447445</v>
      </c>
      <c r="AA13" s="3">
        <f>SUM(AA10:AA12)</f>
        <v>134031.09786513483</v>
      </c>
      <c r="AB13" s="3">
        <f>SUM(AB10:AB12)</f>
        <v>140421.51667783372</v>
      </c>
    </row>
    <row r="14" spans="1:28" s="4" customFormat="1">
      <c r="A14" s="3" t="s">
        <v>16</v>
      </c>
      <c r="B14" s="4">
        <v>-30722</v>
      </c>
      <c r="C14" s="4">
        <v>-30190</v>
      </c>
      <c r="D14" s="4">
        <v>-32922</v>
      </c>
      <c r="E14" s="4">
        <v>-35544</v>
      </c>
      <c r="F14" s="4">
        <v>-6975</v>
      </c>
      <c r="H14" s="4">
        <f>F14+F14*H$2</f>
        <v>-7902.6750000000002</v>
      </c>
      <c r="I14" s="4">
        <f t="shared" ref="I14:X14" si="10">H14+H14*I$2</f>
        <v>-8901.1779862500007</v>
      </c>
      <c r="J14" s="4">
        <f t="shared" si="10"/>
        <v>-9969.608632884554</v>
      </c>
      <c r="K14" s="4">
        <f t="shared" si="10"/>
        <v>-11106.451828699934</v>
      </c>
      <c r="L14" s="4">
        <f t="shared" si="10"/>
        <v>-12309.606327863337</v>
      </c>
      <c r="M14" s="4">
        <f t="shared" si="10"/>
        <v>-13576.423178239131</v>
      </c>
      <c r="N14" s="4">
        <f t="shared" si="10"/>
        <v>-14903.752349647375</v>
      </c>
      <c r="O14" s="4">
        <f t="shared" si="10"/>
        <v>-16287.995883275356</v>
      </c>
      <c r="P14" s="4">
        <f t="shared" si="10"/>
        <v>-17725.165854019717</v>
      </c>
      <c r="Q14" s="4">
        <f t="shared" si="10"/>
        <v>-19210.945471149691</v>
      </c>
      <c r="R14" s="4">
        <f t="shared" si="10"/>
        <v>-20740.75172908881</v>
      </c>
      <c r="S14" s="4">
        <f t="shared" si="10"/>
        <v>-22309.798148241527</v>
      </c>
      <c r="T14" s="4">
        <f t="shared" si="10"/>
        <v>-23913.156304496424</v>
      </c>
      <c r="U14" s="4">
        <f t="shared" si="10"/>
        <v>-25545.815024689859</v>
      </c>
      <c r="V14" s="4">
        <f t="shared" si="10"/>
        <v>-27202.736314240949</v>
      </c>
      <c r="W14" s="4">
        <f t="shared" si="10"/>
        <v>-28878.907273948847</v>
      </c>
      <c r="X14" s="4">
        <f t="shared" si="10"/>
        <v>-30569.387448569432</v>
      </c>
      <c r="Y14" s="4">
        <f t="shared" ref="Y14:AB14" si="11">X14+X14*Y$2</f>
        <v>-32269.351224719052</v>
      </c>
      <c r="Z14" s="4">
        <f t="shared" si="11"/>
        <v>-33974.125055776531</v>
      </c>
      <c r="AA14" s="4">
        <f t="shared" si="11"/>
        <v>-35679.219433986582</v>
      </c>
      <c r="AB14" s="4">
        <f t="shared" si="11"/>
        <v>-37380.355653304636</v>
      </c>
    </row>
    <row r="15" spans="1:28" s="3" customFormat="1">
      <c r="A15" s="3" t="s">
        <v>17</v>
      </c>
      <c r="B15" s="3">
        <f>SUM(B13:B14)</f>
        <v>-56109</v>
      </c>
      <c r="C15" s="3">
        <f t="shared" ref="C15:AB15" si="12">SUM(C13:C14)</f>
        <v>57093</v>
      </c>
      <c r="D15" s="3">
        <f t="shared" si="12"/>
        <v>78728</v>
      </c>
      <c r="E15" s="3">
        <f t="shared" si="12"/>
        <v>90594</v>
      </c>
      <c r="F15" s="3">
        <f t="shared" si="12"/>
        <v>19227</v>
      </c>
      <c r="H15" s="3">
        <f>SUM(H13:H14)</f>
        <v>21784.191000000021</v>
      </c>
      <c r="I15" s="3">
        <f t="shared" si="12"/>
        <v>24536.623532850124</v>
      </c>
      <c r="J15" s="3">
        <f t="shared" si="12"/>
        <v>27481.815797056814</v>
      </c>
      <c r="K15" s="3">
        <f t="shared" si="12"/>
        <v>30615.591298983923</v>
      </c>
      <c r="L15" s="3">
        <f t="shared" si="12"/>
        <v>33932.157830226111</v>
      </c>
      <c r="M15" s="3">
        <f t="shared" si="12"/>
        <v>37424.213397563093</v>
      </c>
      <c r="N15" s="3">
        <f t="shared" si="12"/>
        <v>41083.074756511793</v>
      </c>
      <c r="O15" s="3">
        <f t="shared" si="12"/>
        <v>44898.82392082228</v>
      </c>
      <c r="P15" s="3">
        <f t="shared" si="12"/>
        <v>48860.467939102098</v>
      </c>
      <c r="Q15" s="3">
        <f t="shared" si="12"/>
        <v>52956.107322407828</v>
      </c>
      <c r="R15" s="3">
        <f t="shared" si="12"/>
        <v>57173.10874482982</v>
      </c>
      <c r="S15" s="3">
        <f t="shared" si="12"/>
        <v>61498.27799229214</v>
      </c>
      <c r="T15" s="3">
        <f t="shared" si="12"/>
        <v>65918.029572265368</v>
      </c>
      <c r="U15" s="3">
        <f t="shared" si="12"/>
        <v>70418.54988956431</v>
      </c>
      <c r="V15" s="3">
        <f t="shared" si="12"/>
        <v>74985.951414180847</v>
      </c>
      <c r="W15" s="3">
        <f t="shared" si="12"/>
        <v>79606.415793005988</v>
      </c>
      <c r="X15" s="3">
        <f t="shared" si="12"/>
        <v>84266.32436898147</v>
      </c>
      <c r="Y15" s="3">
        <f t="shared" si="12"/>
        <v>88952.375053430151</v>
      </c>
      <c r="Z15" s="3">
        <f t="shared" si="12"/>
        <v>93651.684938697916</v>
      </c>
      <c r="AA15" s="3">
        <f t="shared" si="12"/>
        <v>98351.878431148245</v>
      </c>
      <c r="AB15" s="3">
        <f t="shared" si="12"/>
        <v>103041.16102452908</v>
      </c>
    </row>
    <row r="16" spans="1:28">
      <c r="G16" t="s">
        <v>18</v>
      </c>
      <c r="H16" t="s">
        <v>19</v>
      </c>
    </row>
    <row r="17" spans="1:28" s="2" customFormat="1">
      <c r="A17" s="5" t="s">
        <v>20</v>
      </c>
      <c r="B17" s="2">
        <f>B10/B5</f>
        <v>-2.4422158304867794E-2</v>
      </c>
      <c r="C17" s="2">
        <f>C10/C5</f>
        <v>0.12699877702090903</v>
      </c>
      <c r="D17" s="2">
        <f>D10/D5</f>
        <v>0.13276510472425815</v>
      </c>
      <c r="E17" s="2">
        <f>E10/E5</f>
        <v>0.15528626162439105</v>
      </c>
      <c r="F17" s="2">
        <f>F10/F5</f>
        <v>5.9590142804987152E-2</v>
      </c>
      <c r="G17" s="2">
        <f>AVERAGE(B17:F17)</f>
        <v>9.0043625573935512E-2</v>
      </c>
      <c r="H17" s="2">
        <v>0.12</v>
      </c>
    </row>
    <row r="18" spans="1:28" s="2" customFormat="1">
      <c r="A18" s="5" t="s">
        <v>21</v>
      </c>
      <c r="B18" s="2">
        <f>B15/B5</f>
        <v>-8.4098617916277596E-2</v>
      </c>
      <c r="C18" s="2">
        <f>C15/C5</f>
        <v>7.6813581122261582E-2</v>
      </c>
      <c r="D18" s="2">
        <f>D15/D5</f>
        <v>9.0047306632993859E-2</v>
      </c>
      <c r="E18" s="2">
        <f>E15/E5</f>
        <v>9.2387330471787876E-2</v>
      </c>
      <c r="F18" s="2">
        <f>F15/F5</f>
        <v>2.2426786637008457E-2</v>
      </c>
      <c r="G18" s="2">
        <f t="shared" ref="G18:G20" si="13">AVERAGE(B18:F18)</f>
        <v>3.9515277389554834E-2</v>
      </c>
      <c r="H18" s="2">
        <v>0.09</v>
      </c>
    </row>
    <row r="19" spans="1:28" s="2" customFormat="1">
      <c r="A19" s="5" t="s">
        <v>22</v>
      </c>
      <c r="C19" s="2">
        <f>C5/B5-1</f>
        <v>0.11404101735511052</v>
      </c>
      <c r="D19" s="2">
        <f>D5/C5-1</f>
        <v>0.17628792883311117</v>
      </c>
      <c r="E19" s="2">
        <f>E5/D5-1</f>
        <v>0.1215755304839552</v>
      </c>
      <c r="F19" s="2">
        <f t="shared" ref="D19:F19" si="14">F5/E5-1</f>
        <v>-0.1257060807331104</v>
      </c>
      <c r="G19" s="2">
        <f>AVERAGE(B19:F19)</f>
        <v>7.1549598984766621E-2</v>
      </c>
      <c r="H19" s="2">
        <v>0.14000000000000001</v>
      </c>
    </row>
    <row r="20" spans="1:28" s="2" customFormat="1">
      <c r="A20" s="5" t="s">
        <v>23</v>
      </c>
      <c r="C20" s="2">
        <f>C15/B15-1</f>
        <v>-2.017537293482329</v>
      </c>
      <c r="D20" s="2">
        <f>D15/C15-1</f>
        <v>0.37894312787907447</v>
      </c>
      <c r="E20" s="2">
        <f t="shared" ref="D20:F20" si="15">E15/D15-1</f>
        <v>0.15072147139518344</v>
      </c>
      <c r="F20" s="2">
        <f>F15/E15-1</f>
        <v>-0.78776740181468974</v>
      </c>
      <c r="G20" s="2">
        <f>AVERAGE(B20:F20)</f>
        <v>-0.56891002400569024</v>
      </c>
      <c r="H20" s="2">
        <v>0.32</v>
      </c>
    </row>
    <row r="22" spans="1:28">
      <c r="A22" s="1" t="s">
        <v>24</v>
      </c>
      <c r="B22">
        <v>15</v>
      </c>
      <c r="C22">
        <v>16</v>
      </c>
      <c r="D22">
        <v>17</v>
      </c>
      <c r="E22">
        <v>25</v>
      </c>
      <c r="F22">
        <v>42.27</v>
      </c>
      <c r="H22">
        <v>42.27</v>
      </c>
      <c r="I22">
        <v>42.27</v>
      </c>
      <c r="J22">
        <v>42.27</v>
      </c>
      <c r="K22">
        <v>42.27</v>
      </c>
      <c r="L22">
        <v>42.27</v>
      </c>
      <c r="M22">
        <v>42.27</v>
      </c>
      <c r="N22">
        <v>42.27</v>
      </c>
      <c r="O22">
        <v>42.27</v>
      </c>
      <c r="P22">
        <v>42.27</v>
      </c>
      <c r="Q22">
        <v>42.27</v>
      </c>
      <c r="R22">
        <v>42.27</v>
      </c>
      <c r="S22">
        <v>42.27</v>
      </c>
      <c r="T22">
        <v>42.27</v>
      </c>
      <c r="U22">
        <v>42.27</v>
      </c>
      <c r="V22">
        <v>42.27</v>
      </c>
      <c r="W22">
        <v>42.27</v>
      </c>
      <c r="X22">
        <v>42.27</v>
      </c>
      <c r="Y22">
        <v>42.27</v>
      </c>
      <c r="Z22">
        <v>42.27</v>
      </c>
      <c r="AA22">
        <v>42.27</v>
      </c>
      <c r="AB22">
        <v>42.27</v>
      </c>
    </row>
    <row r="23" spans="1:28" s="4" customFormat="1">
      <c r="A23" s="3" t="s">
        <v>25</v>
      </c>
      <c r="B23" s="4">
        <v>110180</v>
      </c>
      <c r="C23" s="4">
        <v>110180</v>
      </c>
      <c r="D23" s="4">
        <v>113000</v>
      </c>
      <c r="E23" s="4">
        <v>108411</v>
      </c>
      <c r="F23" s="4">
        <v>109487</v>
      </c>
      <c r="G23" s="4" t="s">
        <v>25</v>
      </c>
      <c r="H23" s="4">
        <v>109487</v>
      </c>
      <c r="I23" s="4">
        <v>109487</v>
      </c>
      <c r="J23" s="4">
        <v>109487</v>
      </c>
      <c r="K23" s="4">
        <v>109487</v>
      </c>
      <c r="L23" s="4">
        <v>109487</v>
      </c>
      <c r="M23" s="4">
        <v>109487</v>
      </c>
      <c r="N23" s="4">
        <v>109487</v>
      </c>
      <c r="O23" s="4">
        <v>109487</v>
      </c>
      <c r="P23" s="4">
        <v>109487</v>
      </c>
      <c r="Q23" s="4">
        <v>109487</v>
      </c>
      <c r="R23" s="4">
        <v>109487</v>
      </c>
      <c r="S23" s="4">
        <v>109487</v>
      </c>
      <c r="T23" s="4">
        <v>109487</v>
      </c>
      <c r="U23" s="4">
        <v>109487</v>
      </c>
      <c r="V23" s="4">
        <v>109487</v>
      </c>
      <c r="W23" s="4">
        <v>109487</v>
      </c>
      <c r="X23" s="4">
        <v>109487</v>
      </c>
      <c r="Y23" s="4">
        <v>109487</v>
      </c>
      <c r="Z23" s="4">
        <v>109487</v>
      </c>
      <c r="AA23" s="4">
        <v>109487</v>
      </c>
      <c r="AB23" s="4">
        <v>109487</v>
      </c>
    </row>
    <row r="24" spans="1:28" s="3" customFormat="1">
      <c r="A24" s="3" t="s">
        <v>26</v>
      </c>
      <c r="B24" s="3">
        <f>B22*B23</f>
        <v>1652700</v>
      </c>
      <c r="C24" s="3">
        <f t="shared" ref="C24:F24" si="16">C22*C23</f>
        <v>1762880</v>
      </c>
      <c r="D24" s="3">
        <f t="shared" si="16"/>
        <v>1921000</v>
      </c>
      <c r="E24" s="3">
        <f t="shared" si="16"/>
        <v>2710275</v>
      </c>
      <c r="F24" s="3">
        <f t="shared" si="16"/>
        <v>4628015.49</v>
      </c>
      <c r="G24" s="3" t="s">
        <v>27</v>
      </c>
      <c r="H24" s="3">
        <f>NPV($D2, $F15:H15)</f>
        <v>36996.314962005425</v>
      </c>
      <c r="I24" s="3">
        <f>NPV($D2, $F15:I15)</f>
        <v>57025.5086579411</v>
      </c>
      <c r="J24" s="3">
        <f>NPV($D2, $F15:J15)</f>
        <v>77991.254347887778</v>
      </c>
      <c r="K24" s="3">
        <f>NPV($D2, $F15:K15)</f>
        <v>99819.74782078377</v>
      </c>
      <c r="L24" s="3">
        <f>NPV($D2, $F15:L15)</f>
        <v>122430.17732826951</v>
      </c>
      <c r="M24" s="3">
        <f>NPV($D2, $F15:M15)</f>
        <v>145736.09656183576</v>
      </c>
      <c r="N24" s="3">
        <f>NPV($D2, $F15:N15)</f>
        <v>169646.82011365172</v>
      </c>
      <c r="O24" s="3">
        <f>NPV($D2, $F15:O15)</f>
        <v>194068.80544653125</v>
      </c>
      <c r="P24" s="3">
        <f>NPV($D2, $F15:P15)</f>
        <v>218906.98973674487</v>
      </c>
      <c r="Q24" s="3">
        <f>NPV($D2, $F15:Q15)</f>
        <v>244066.05485034874</v>
      </c>
      <c r="R24" s="3">
        <f>NPV($D2, $F15:R15)</f>
        <v>269451.59888002422</v>
      </c>
      <c r="S24" s="3">
        <f>NPV($D2, $F15:S15)</f>
        <v>294971.19785319152</v>
      </c>
      <c r="T24" s="3">
        <f>NPV($D2, $F15:T15)</f>
        <v>320535.34621520591</v>
      </c>
      <c r="U24" s="3">
        <f>NPV($D2, $F15:U15)</f>
        <v>346058.26933166536</v>
      </c>
      <c r="V24" s="3">
        <f>NPV($D2, $F15:V15)</f>
        <v>371458.60542434308</v>
      </c>
      <c r="W24" s="3">
        <f>NPV($D2, $F15:W15)</f>
        <v>396659.95798104646</v>
      </c>
      <c r="X24" s="3">
        <f>NPV($D2, $F15:X15)</f>
        <v>421591.32272287947</v>
      </c>
      <c r="Y24" s="3">
        <f>NPV($D2, $F15:Y15)</f>
        <v>446187.39566625841</v>
      </c>
      <c r="Z24" s="3">
        <f>NPV($D2, $F15:Z15)</f>
        <v>470388.77069995529</v>
      </c>
      <c r="AA24" s="3">
        <f>NPV($D2, $F15:AA15)</f>
        <v>494142.03644672933</v>
      </c>
      <c r="AB24" s="3">
        <f>NPV($D2, $F15:AB15)</f>
        <v>517399.78304533364</v>
      </c>
    </row>
    <row r="25" spans="1:28" s="4" customFormat="1">
      <c r="A25" s="3" t="s">
        <v>28</v>
      </c>
      <c r="B25" s="4">
        <v>79527</v>
      </c>
      <c r="C25" s="4">
        <v>112475</v>
      </c>
      <c r="D25" s="4">
        <v>100897</v>
      </c>
      <c r="E25" s="4">
        <v>721596</v>
      </c>
      <c r="F25" s="4">
        <v>1164320</v>
      </c>
      <c r="G25" s="4" t="s">
        <v>28</v>
      </c>
      <c r="H25" s="4">
        <v>1164320</v>
      </c>
      <c r="I25" s="4">
        <v>1164320</v>
      </c>
      <c r="J25" s="4">
        <v>1164320</v>
      </c>
      <c r="K25" s="4">
        <v>1164320</v>
      </c>
      <c r="L25" s="4">
        <v>1164320</v>
      </c>
      <c r="M25" s="4">
        <v>1164320</v>
      </c>
      <c r="N25" s="4">
        <v>1164320</v>
      </c>
      <c r="O25" s="4">
        <v>1164320</v>
      </c>
      <c r="P25" s="4">
        <v>1164320</v>
      </c>
      <c r="Q25" s="4">
        <v>1164320</v>
      </c>
      <c r="R25" s="4">
        <v>1164320</v>
      </c>
      <c r="S25" s="4">
        <v>1164320</v>
      </c>
      <c r="T25" s="4">
        <v>1164320</v>
      </c>
      <c r="U25" s="4">
        <v>1164320</v>
      </c>
      <c r="V25" s="4">
        <v>1164320</v>
      </c>
      <c r="W25" s="4">
        <v>1164320</v>
      </c>
      <c r="X25" s="4">
        <v>1164320</v>
      </c>
      <c r="Y25" s="4">
        <v>1164320</v>
      </c>
      <c r="Z25" s="4">
        <v>1164320</v>
      </c>
      <c r="AA25" s="4">
        <v>1164320</v>
      </c>
      <c r="AB25" s="4">
        <v>1164320</v>
      </c>
    </row>
    <row r="26" spans="1:28" s="4" customFormat="1">
      <c r="A26" s="3" t="s">
        <v>29</v>
      </c>
      <c r="B26" s="4">
        <v>285237</v>
      </c>
      <c r="C26" s="4">
        <v>282675</v>
      </c>
      <c r="D26" s="4">
        <v>255065</v>
      </c>
      <c r="E26" s="4">
        <v>297125</v>
      </c>
      <c r="F26" s="4">
        <v>738778</v>
      </c>
      <c r="G26" s="4" t="s">
        <v>29</v>
      </c>
      <c r="H26" s="4">
        <v>738778</v>
      </c>
      <c r="I26" s="4">
        <v>738778</v>
      </c>
      <c r="J26" s="4">
        <v>738778</v>
      </c>
      <c r="K26" s="4">
        <v>738778</v>
      </c>
      <c r="L26" s="4">
        <v>738778</v>
      </c>
      <c r="M26" s="4">
        <v>738778</v>
      </c>
      <c r="N26" s="4">
        <v>738778</v>
      </c>
      <c r="O26" s="4">
        <v>738778</v>
      </c>
      <c r="P26" s="4">
        <v>738778</v>
      </c>
      <c r="Q26" s="4">
        <v>738778</v>
      </c>
      <c r="R26" s="4">
        <v>738778</v>
      </c>
      <c r="S26" s="4">
        <v>738778</v>
      </c>
      <c r="T26" s="4">
        <v>738778</v>
      </c>
      <c r="U26" s="4">
        <v>738778</v>
      </c>
      <c r="V26" s="4">
        <v>738778</v>
      </c>
      <c r="W26" s="4">
        <v>738778</v>
      </c>
      <c r="X26" s="4">
        <v>738778</v>
      </c>
      <c r="Y26" s="4">
        <v>738778</v>
      </c>
      <c r="Z26" s="4">
        <v>738778</v>
      </c>
      <c r="AA26" s="4">
        <v>738778</v>
      </c>
      <c r="AB26" s="4">
        <v>738778</v>
      </c>
    </row>
    <row r="27" spans="1:28" s="3" customFormat="1">
      <c r="A27" s="3" t="s">
        <v>30</v>
      </c>
      <c r="B27" s="3">
        <f>B25-B26</f>
        <v>-205710</v>
      </c>
      <c r="C27" s="3">
        <f t="shared" ref="C27:F27" si="17">C25-C26</f>
        <v>-170200</v>
      </c>
      <c r="D27" s="3">
        <f t="shared" si="17"/>
        <v>-154168</v>
      </c>
      <c r="E27" s="3">
        <f t="shared" si="17"/>
        <v>424471</v>
      </c>
      <c r="F27" s="3">
        <f t="shared" si="17"/>
        <v>425542</v>
      </c>
      <c r="G27" s="3" t="s">
        <v>30</v>
      </c>
      <c r="H27" s="3">
        <v>425542</v>
      </c>
      <c r="I27" s="3">
        <v>425542</v>
      </c>
      <c r="J27" s="3">
        <v>425542</v>
      </c>
      <c r="K27" s="3">
        <v>425542</v>
      </c>
      <c r="L27" s="3">
        <v>425542</v>
      </c>
      <c r="M27" s="3">
        <v>425542</v>
      </c>
      <c r="N27" s="3">
        <v>425542</v>
      </c>
      <c r="O27" s="3">
        <v>425542</v>
      </c>
      <c r="P27" s="3">
        <v>425542</v>
      </c>
      <c r="Q27" s="3">
        <v>425542</v>
      </c>
      <c r="R27" s="3">
        <v>425542</v>
      </c>
      <c r="S27" s="3">
        <v>425542</v>
      </c>
      <c r="T27" s="3">
        <v>425542</v>
      </c>
      <c r="U27" s="3">
        <v>425542</v>
      </c>
      <c r="V27" s="3">
        <v>425542</v>
      </c>
      <c r="W27" s="3">
        <v>425542</v>
      </c>
      <c r="X27" s="3">
        <v>425542</v>
      </c>
      <c r="Y27" s="3">
        <v>425542</v>
      </c>
      <c r="Z27" s="3">
        <v>425542</v>
      </c>
      <c r="AA27" s="3">
        <v>425542</v>
      </c>
      <c r="AB27" s="3">
        <v>425542</v>
      </c>
    </row>
    <row r="28" spans="1:28" s="4" customFormat="1">
      <c r="A28" s="3"/>
      <c r="G28" s="4" t="s">
        <v>31</v>
      </c>
      <c r="H28" s="4">
        <f>H24+H27</f>
        <v>462538.31496200542</v>
      </c>
      <c r="I28" s="4">
        <f t="shared" ref="I28:AB28" si="18">I24+I27</f>
        <v>482567.50865794113</v>
      </c>
      <c r="J28" s="4">
        <f t="shared" si="18"/>
        <v>503533.25434788776</v>
      </c>
      <c r="K28" s="4">
        <f t="shared" si="18"/>
        <v>525361.74782078376</v>
      </c>
      <c r="L28" s="4">
        <f t="shared" si="18"/>
        <v>547972.17732826946</v>
      </c>
      <c r="M28" s="4">
        <f t="shared" si="18"/>
        <v>571278.09656183573</v>
      </c>
      <c r="N28" s="4">
        <f t="shared" si="18"/>
        <v>595188.82011365169</v>
      </c>
      <c r="O28" s="4">
        <f t="shared" si="18"/>
        <v>619610.80544653127</v>
      </c>
      <c r="P28" s="4">
        <f t="shared" si="18"/>
        <v>644448.9897367449</v>
      </c>
      <c r="Q28" s="4">
        <f t="shared" si="18"/>
        <v>669608.05485034874</v>
      </c>
      <c r="R28" s="4">
        <f t="shared" si="18"/>
        <v>694993.59888002416</v>
      </c>
      <c r="S28" s="4">
        <f t="shared" si="18"/>
        <v>720513.19785319152</v>
      </c>
      <c r="T28" s="4">
        <f t="shared" si="18"/>
        <v>746077.34621520597</v>
      </c>
      <c r="U28" s="4">
        <f t="shared" si="18"/>
        <v>771600.26933166536</v>
      </c>
      <c r="V28" s="4">
        <f t="shared" si="18"/>
        <v>797000.60542434314</v>
      </c>
      <c r="W28" s="4">
        <f t="shared" si="18"/>
        <v>822201.95798104652</v>
      </c>
      <c r="X28" s="4">
        <f t="shared" si="18"/>
        <v>847133.32272287947</v>
      </c>
      <c r="Y28" s="4">
        <f t="shared" si="18"/>
        <v>871729.39566625841</v>
      </c>
      <c r="Z28" s="4">
        <f t="shared" si="18"/>
        <v>895930.77069995529</v>
      </c>
      <c r="AA28" s="4">
        <f t="shared" si="18"/>
        <v>919684.03644672933</v>
      </c>
      <c r="AB28" s="4">
        <f t="shared" si="18"/>
        <v>942941.78304533358</v>
      </c>
    </row>
    <row r="29" spans="1:28" s="4" customFormat="1">
      <c r="A29" s="3" t="s">
        <v>32</v>
      </c>
      <c r="B29" s="4">
        <f>B24-B25+B26</f>
        <v>1858410</v>
      </c>
      <c r="C29" s="4">
        <f>C24-C25+C26</f>
        <v>1933080</v>
      </c>
      <c r="D29" s="4">
        <f t="shared" ref="C29:F29" si="19">D24-D25+D26</f>
        <v>2075168</v>
      </c>
      <c r="E29" s="4">
        <f t="shared" si="19"/>
        <v>2285804</v>
      </c>
      <c r="F29" s="4">
        <f t="shared" si="19"/>
        <v>4202473.49</v>
      </c>
    </row>
    <row r="30" spans="1:28" s="11" customFormat="1">
      <c r="A30" s="10" t="s">
        <v>33</v>
      </c>
      <c r="G30" s="11" t="s">
        <v>34</v>
      </c>
      <c r="H30" s="11">
        <f>H28/H23</f>
        <v>4.2245957507467136</v>
      </c>
      <c r="I30" s="11">
        <f t="shared" ref="I30:AB30" si="20">I28/I23</f>
        <v>4.4075324801843241</v>
      </c>
      <c r="J30" s="11">
        <f t="shared" si="20"/>
        <v>4.5990232114122023</v>
      </c>
      <c r="K30" s="11">
        <f t="shared" si="20"/>
        <v>4.7983938533413442</v>
      </c>
      <c r="L30" s="11">
        <f t="shared" si="20"/>
        <v>5.004906311509763</v>
      </c>
      <c r="M30" s="11">
        <f t="shared" si="20"/>
        <v>5.2177710281753606</v>
      </c>
      <c r="N30" s="11">
        <f t="shared" si="20"/>
        <v>5.4361597277635854</v>
      </c>
      <c r="O30" s="11">
        <f t="shared" si="20"/>
        <v>5.6592180390962517</v>
      </c>
      <c r="P30" s="11">
        <f t="shared" si="20"/>
        <v>5.8860777054512852</v>
      </c>
      <c r="Q30" s="11">
        <f t="shared" si="20"/>
        <v>6.1158681382296409</v>
      </c>
      <c r="R30" s="11">
        <f t="shared" si="20"/>
        <v>6.3477271171922158</v>
      </c>
      <c r="S30" s="11">
        <f t="shared" si="20"/>
        <v>6.5808104875756168</v>
      </c>
      <c r="T30" s="11">
        <f t="shared" si="20"/>
        <v>6.8143007499995978</v>
      </c>
      <c r="U30" s="11">
        <f t="shared" si="20"/>
        <v>7.0474144814604962</v>
      </c>
      <c r="V30" s="11">
        <f t="shared" si="20"/>
        <v>7.2794085637960961</v>
      </c>
      <c r="W30" s="11">
        <f t="shared" si="20"/>
        <v>7.509585229123517</v>
      </c>
      <c r="X30" s="11">
        <f t="shared" si="20"/>
        <v>7.737295959546608</v>
      </c>
      <c r="Y30" s="11">
        <f t="shared" si="20"/>
        <v>7.9619443008417292</v>
      </c>
      <c r="Z30" s="11">
        <f t="shared" si="20"/>
        <v>8.182987667028554</v>
      </c>
      <c r="AA30" s="11">
        <f t="shared" si="20"/>
        <v>8.3999382250562107</v>
      </c>
      <c r="AB30" s="11">
        <f t="shared" si="20"/>
        <v>8.6123629567467699</v>
      </c>
    </row>
    <row r="31" spans="1:28" s="11" customFormat="1">
      <c r="A31" s="10" t="s">
        <v>35</v>
      </c>
      <c r="H31" s="11">
        <f>H30*2.5</f>
        <v>10.561489376866785</v>
      </c>
      <c r="I31" s="11">
        <f t="shared" ref="I31:AB31" si="21">I30*2.5</f>
        <v>11.018831200460809</v>
      </c>
      <c r="J31" s="11">
        <f t="shared" si="21"/>
        <v>11.497558028530506</v>
      </c>
      <c r="K31" s="11">
        <f t="shared" si="21"/>
        <v>11.995984633353361</v>
      </c>
      <c r="L31" s="11">
        <f t="shared" si="21"/>
        <v>12.512265778774408</v>
      </c>
      <c r="M31" s="11">
        <f t="shared" si="21"/>
        <v>13.044427570438401</v>
      </c>
      <c r="N31" s="11">
        <f t="shared" si="21"/>
        <v>13.590399319408963</v>
      </c>
      <c r="O31" s="11">
        <f t="shared" si="21"/>
        <v>14.14804509774063</v>
      </c>
      <c r="P31" s="11">
        <f t="shared" si="21"/>
        <v>14.715194263628213</v>
      </c>
      <c r="Q31" s="11">
        <f t="shared" si="21"/>
        <v>15.289670345574102</v>
      </c>
      <c r="R31" s="11">
        <f t="shared" si="21"/>
        <v>15.869317792980539</v>
      </c>
      <c r="S31" s="11">
        <f t="shared" si="21"/>
        <v>16.452026218939043</v>
      </c>
      <c r="T31" s="11">
        <f t="shared" si="21"/>
        <v>17.035751874998994</v>
      </c>
      <c r="U31" s="11">
        <f t="shared" si="21"/>
        <v>17.618536203651239</v>
      </c>
      <c r="V31" s="11">
        <f t="shared" si="21"/>
        <v>18.19852140949024</v>
      </c>
      <c r="W31" s="11">
        <f t="shared" si="21"/>
        <v>18.773963072808794</v>
      </c>
      <c r="X31" s="11">
        <f t="shared" si="21"/>
        <v>19.343239898866521</v>
      </c>
      <c r="Y31" s="11">
        <f t="shared" si="21"/>
        <v>19.904860752104323</v>
      </c>
      <c r="Z31" s="11">
        <f t="shared" si="21"/>
        <v>20.457469167571386</v>
      </c>
      <c r="AA31" s="11">
        <f t="shared" si="21"/>
        <v>20.999845562640527</v>
      </c>
      <c r="AB31" s="11">
        <f>AB30*2.5</f>
        <v>21.530907391866926</v>
      </c>
    </row>
    <row r="32" spans="1:28" s="9" customFormat="1">
      <c r="A32" s="8" t="s">
        <v>36</v>
      </c>
      <c r="H32" s="9">
        <f>H10/H23</f>
        <v>0.52867193365422394</v>
      </c>
      <c r="I32" s="9">
        <f t="shared" ref="I32:AB32" si="22">I10/I23</f>
        <v>0.59546963247143614</v>
      </c>
      <c r="J32" s="9">
        <f t="shared" si="22"/>
        <v>0.66694534113106241</v>
      </c>
      <c r="K32" s="9">
        <f t="shared" si="22"/>
        <v>0.74299770195741</v>
      </c>
      <c r="L32" s="9">
        <f t="shared" si="22"/>
        <v>0.82348614613074256</v>
      </c>
      <c r="M32" s="9">
        <f t="shared" si="22"/>
        <v>0.9082334644595268</v>
      </c>
      <c r="N32" s="9">
        <f t="shared" si="22"/>
        <v>0.9970289267104816</v>
      </c>
      <c r="O32" s="9">
        <f t="shared" si="22"/>
        <v>1.0896318371897136</v>
      </c>
      <c r="P32" s="9">
        <f t="shared" si="22"/>
        <v>1.1857754122985475</v>
      </c>
      <c r="Q32" s="9">
        <f t="shared" si="22"/>
        <v>1.2851708680362732</v>
      </c>
      <c r="R32" s="9">
        <f t="shared" si="22"/>
        <v>1.3875116112024777</v>
      </c>
      <c r="S32" s="9">
        <f t="shared" si="22"/>
        <v>1.4924774366232001</v>
      </c>
      <c r="T32" s="9">
        <f t="shared" si="22"/>
        <v>1.5997386433421341</v>
      </c>
      <c r="U32" s="9">
        <f t="shared" si="22"/>
        <v>1.7089599946696408</v>
      </c>
      <c r="V32" s="9">
        <f t="shared" si="22"/>
        <v>1.8198044596210452</v>
      </c>
      <c r="W32" s="9">
        <f t="shared" si="22"/>
        <v>1.9319366860385365</v>
      </c>
      <c r="X32" s="9">
        <f t="shared" si="22"/>
        <v>2.0450261681089472</v>
      </c>
      <c r="Y32" s="9">
        <f t="shared" si="22"/>
        <v>2.1587500826921944</v>
      </c>
      <c r="Z32" s="9">
        <f t="shared" si="22"/>
        <v>2.2727957795870157</v>
      </c>
      <c r="AA32" s="9">
        <f t="shared" si="22"/>
        <v>2.3868629203958198</v>
      </c>
      <c r="AB32" s="9">
        <f t="shared" si="22"/>
        <v>2.5006652689013755</v>
      </c>
    </row>
    <row r="33" spans="1:28" s="11" customFormat="1">
      <c r="A33" s="10" t="s">
        <v>37</v>
      </c>
      <c r="H33" s="11">
        <f>H32*15</f>
        <v>7.9300790048133587</v>
      </c>
      <c r="I33" s="11">
        <f t="shared" ref="I33:AB33" si="23">I32*15</f>
        <v>8.9320444870715416</v>
      </c>
      <c r="J33" s="11">
        <f t="shared" si="23"/>
        <v>10.004180116965935</v>
      </c>
      <c r="K33" s="11">
        <f t="shared" si="23"/>
        <v>11.14496552936115</v>
      </c>
      <c r="L33" s="11">
        <f t="shared" si="23"/>
        <v>12.352292191961139</v>
      </c>
      <c r="M33" s="11">
        <f t="shared" si="23"/>
        <v>13.623501966892903</v>
      </c>
      <c r="N33" s="11">
        <f t="shared" si="23"/>
        <v>14.955433900657225</v>
      </c>
      <c r="O33" s="11">
        <f t="shared" si="23"/>
        <v>16.344477557845703</v>
      </c>
      <c r="P33" s="11">
        <f t="shared" si="23"/>
        <v>17.786631184478214</v>
      </c>
      <c r="Q33" s="11">
        <f t="shared" si="23"/>
        <v>19.277563020544097</v>
      </c>
      <c r="R33" s="11">
        <f t="shared" si="23"/>
        <v>20.812674168037166</v>
      </c>
      <c r="S33" s="11">
        <f t="shared" si="23"/>
        <v>22.387161549348001</v>
      </c>
      <c r="T33" s="11">
        <f t="shared" si="23"/>
        <v>23.99607965013201</v>
      </c>
      <c r="U33" s="11">
        <f t="shared" si="23"/>
        <v>25.634399920044611</v>
      </c>
      <c r="V33" s="11">
        <f t="shared" si="23"/>
        <v>27.297066894315677</v>
      </c>
      <c r="W33" s="11">
        <f t="shared" si="23"/>
        <v>28.979050290578048</v>
      </c>
      <c r="X33" s="11">
        <f t="shared" si="23"/>
        <v>30.675392521634208</v>
      </c>
      <c r="Y33" s="11">
        <f t="shared" si="23"/>
        <v>32.381251240382916</v>
      </c>
      <c r="Z33" s="11">
        <f t="shared" si="23"/>
        <v>34.091936693805238</v>
      </c>
      <c r="AA33" s="11">
        <f t="shared" si="23"/>
        <v>35.802943805937296</v>
      </c>
      <c r="AB33" s="11">
        <f t="shared" si="23"/>
        <v>37.509979033520636</v>
      </c>
    </row>
    <row r="36" spans="1:28">
      <c r="D36" t="s">
        <v>38</v>
      </c>
      <c r="E36" s="11">
        <v>3.11</v>
      </c>
    </row>
  </sheetData>
  <pageMargins left="0.7" right="0.7" top="0.75" bottom="0.75" header="0.3" footer="0.3"/>
  <pageSetup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2021-09-28T19:12:25Z</dcterms:created>
  <dcterms:modified xsi:type="dcterms:W3CDTF">2021-10-21T20:29:28Z</dcterms:modified>
  <cp:category/>
  <cp:contentStatus/>
</cp:coreProperties>
</file>